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showInkAnnotation="0" defaultThemeVersion="124226"/>
  <mc:AlternateContent xmlns:mc="http://schemas.openxmlformats.org/markup-compatibility/2006">
    <mc:Choice Requires="x15">
      <x15ac:absPath xmlns:x15ac="http://schemas.microsoft.com/office/spreadsheetml/2010/11/ac" url="N:\ΠΕΠ\ΑΝΑΘΕΩΡΗΣΗ\Αναθεώρηση 2023\"/>
    </mc:Choice>
  </mc:AlternateContent>
  <xr:revisionPtr revIDLastSave="0" documentId="13_ncr:1_{ACB5828B-E4F7-410C-AB22-ACF380FA29D4}" xr6:coauthVersionLast="47" xr6:coauthVersionMax="47" xr10:uidLastSave="{00000000-0000-0000-0000-000000000000}"/>
  <bookViews>
    <workbookView xWindow="23880" yWindow="-120" windowWidth="19440" windowHeight="15000" xr2:uid="{00000000-000D-0000-FFFF-FFFF00000000}"/>
  </bookViews>
  <sheets>
    <sheet name="Πλαίσιο Επίδοσης ΠΕΠ ΝΑ 14-20" sheetId="1" r:id="rId1"/>
  </sheets>
  <definedNames>
    <definedName name="_xlnm._FilterDatabase" localSheetId="0" hidden="1">'Πλαίσιο Επίδοσης ΠΕΠ ΝΑ 14-20'!$A$1:$J$32</definedName>
    <definedName name="_xlnm.Print_Area" localSheetId="0">'Πλαίσιο Επίδοσης ΠΕΠ ΝΑ 14-20'!$A$1:$Q$31</definedName>
    <definedName name="_xlnm.Print_Titles" localSheetId="0">'Πλαίσιο Επίδοσης ΠΕΠ ΝΑ 14-20'!$1:$1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0" i="1" l="1"/>
  <c r="P29" i="1"/>
  <c r="P28" i="1"/>
  <c r="P24" i="1"/>
  <c r="P23" i="1"/>
  <c r="P22" i="1"/>
  <c r="P18" i="1"/>
  <c r="P19" i="1" l="1"/>
  <c r="P15" i="1"/>
  <c r="P13" i="1"/>
  <c r="P12" i="1"/>
  <c r="P10" i="1" l="1"/>
  <c r="P6" i="1"/>
  <c r="P5" i="1" l="1"/>
  <c r="P3" i="1"/>
  <c r="J23" i="1" l="1"/>
  <c r="L5" i="1"/>
  <c r="L7" i="1" s="1"/>
  <c r="B7" i="1" l="1"/>
  <c r="M5" i="1" s="1"/>
  <c r="M7" i="1" l="1"/>
  <c r="L22" i="1"/>
  <c r="L23" i="1"/>
  <c r="L24" i="1" l="1"/>
  <c r="J2" i="1" l="1"/>
  <c r="M29" i="1" l="1"/>
  <c r="L68" i="1" l="1"/>
  <c r="L69" i="1" s="1"/>
  <c r="I17" i="1" l="1"/>
  <c r="I8" i="1"/>
  <c r="M18" i="1"/>
  <c r="M3" i="1" l="1"/>
  <c r="L20" i="1" l="1"/>
  <c r="L25" i="1" l="1"/>
  <c r="M30" i="1" l="1"/>
  <c r="M23" i="1"/>
  <c r="M24" i="1"/>
  <c r="M22" i="1"/>
  <c r="M6" i="1"/>
  <c r="J21" i="1"/>
  <c r="L31" i="1" l="1"/>
  <c r="M25" i="1"/>
  <c r="M19" i="1"/>
  <c r="M12" i="1"/>
  <c r="L10" i="1"/>
  <c r="M15" i="1"/>
  <c r="M28" i="1" l="1"/>
  <c r="M31" i="1"/>
  <c r="M10" i="1"/>
  <c r="M20" i="1"/>
  <c r="L16" i="1" l="1"/>
  <c r="M16" i="1" s="1"/>
  <c r="M13" i="1"/>
</calcChain>
</file>

<file path=xl/sharedStrings.xml><?xml version="1.0" encoding="utf-8"?>
<sst xmlns="http://schemas.openxmlformats.org/spreadsheetml/2006/main" count="211" uniqueCount="96">
  <si>
    <t>ΚΩΔ. ΔΕΙΚΤΗ</t>
  </si>
  <si>
    <t>ΚΑΤ. ΠΕΡΙΦ.</t>
  </si>
  <si>
    <t>ΟΝΟΜΑΣΙΑ ΔΕΙΚΤΗ</t>
  </si>
  <si>
    <t>ΜΟΝΑΔΑ ΜΕΤΡΗΣΗΣ</t>
  </si>
  <si>
    <t>ΟΡΟΣΗΜΟ 2018</t>
  </si>
  <si>
    <t>ΣΤΟΧΟΣ 2023</t>
  </si>
  <si>
    <t>ΕΤΠΑ</t>
  </si>
  <si>
    <t>ΛΑΠ</t>
  </si>
  <si>
    <t>Εκροής</t>
  </si>
  <si>
    <t xml:space="preserve">Οικονομικός </t>
  </si>
  <si>
    <t>ΒΣΥ</t>
  </si>
  <si>
    <t>ΕΙΔΟΣ ΔΕΙΚΤΗ
(λίστα)</t>
  </si>
  <si>
    <t>ΕΚΤ</t>
  </si>
  <si>
    <t>ΤΑΜΕΙΟ
(λίστα)</t>
  </si>
  <si>
    <t>ΜΕΤ</t>
  </si>
  <si>
    <t>ΠΑΠ</t>
  </si>
  <si>
    <t>F100</t>
  </si>
  <si>
    <t>Ποσό πιστοποιημένων δαπανών</t>
  </si>
  <si>
    <t>Ευρώ</t>
  </si>
  <si>
    <t>Κ201</t>
  </si>
  <si>
    <t>Ενταγμένα Έργα</t>
  </si>
  <si>
    <t>Αριθμός</t>
  </si>
  <si>
    <t>Κ206</t>
  </si>
  <si>
    <t>Συμβάσεις που έχουν υπογραφεί για την υλοποίηση των έργων</t>
  </si>
  <si>
    <t>Αριθμός υποστηριζόμενων δομών</t>
  </si>
  <si>
    <t>Συμμετέχοντες που αποδεσμεύονται από τη φροντίδα εξαρτημένων ατόμων</t>
  </si>
  <si>
    <t>microdata</t>
  </si>
  <si>
    <t>Αριθμός σχολικών μονάδων που επωφελούνται από εκπαιδευτικές παρεμβάσεις</t>
  </si>
  <si>
    <t>CO02</t>
  </si>
  <si>
    <t>Παραγωγικές επενδύσεις: Αριθμός επιχειρήσεων που λαμβάνουν επιχορηγήσεις</t>
  </si>
  <si>
    <t>Επιχειρήσεις</t>
  </si>
  <si>
    <t>CO25</t>
  </si>
  <si>
    <t>Έρευνα, καινοτομία: Αριθμός ερευνητών που εργάζονται σε βελτιωμένες εγκαταστάσεις ερευνητικών κέντρων</t>
  </si>
  <si>
    <t>Ισοδύναμα πλήρους απασχόλησης</t>
  </si>
  <si>
    <t>CO35</t>
  </si>
  <si>
    <t>Παιδική μέριμνα και εκπαίδευση: Δυναμικότητα ενισχυόμενων υποδομών παιδικής μέριμνας ή εκπαίδευσης</t>
  </si>
  <si>
    <t>Άτομα</t>
  </si>
  <si>
    <t>CO18</t>
  </si>
  <si>
    <t>Ύδρευση: Πρόσθετος πληθυσμός που εξυπηρετείται από βελτιωμένες υπηρεσίες ύδρευσης</t>
  </si>
  <si>
    <t>CO21</t>
  </si>
  <si>
    <t>Πρόληψη και διαχείριση κινδύνων: Πληθυσμός που ωφελείται από μέτρα δασικής πυροπροστασίας</t>
  </si>
  <si>
    <t>CO32</t>
  </si>
  <si>
    <t>Ενεργειακή απόδοση: Μείωση της ετήσιας κατανάλωσης πρωτογενούς ενέργειας των δημόσιων κτιρίων</t>
  </si>
  <si>
    <t>kWh/έτος</t>
  </si>
  <si>
    <t xml:space="preserve">Σύνολο ΑΠ1 </t>
  </si>
  <si>
    <t>Σύνολο ΑΠ2</t>
  </si>
  <si>
    <t>Σύνολο ΑΠ3</t>
  </si>
  <si>
    <t>Σύνολο ΑΠ4</t>
  </si>
  <si>
    <t>Σύνολο ΑΠ5</t>
  </si>
  <si>
    <t>Μερίδιο στον ΑΠ (%)</t>
  </si>
  <si>
    <t>Έλεγχος 50%</t>
  </si>
  <si>
    <t>Π/Υ που αντιστοιχεί στο δείκτη (ΣΥΓΧΡ ΔΔ)</t>
  </si>
  <si>
    <t>ΑΝΤΙΣΤΟΙΧΙΣΗ ΔΡΑΣΗΣ</t>
  </si>
  <si>
    <t>1.α.1.1</t>
  </si>
  <si>
    <t>4.γ.1.1</t>
  </si>
  <si>
    <t>5.β.1.1</t>
  </si>
  <si>
    <t>9i.1.1.1
9iii.1.1.3</t>
  </si>
  <si>
    <t>9iii.1.1.2</t>
  </si>
  <si>
    <t>ΑΞΟΝΑΣ ΠΡΟΤ. (ΑΠ)</t>
  </si>
  <si>
    <t>ΟΚ</t>
  </si>
  <si>
    <t>Αριθμός επιχειρήσεων με απόφαση χορήγησης  επιμέρους ενίσχυσης</t>
  </si>
  <si>
    <t>OK</t>
  </si>
  <si>
    <t>6.γ.1.1
6.γ.1.2</t>
  </si>
  <si>
    <t>6.β.1.1</t>
  </si>
  <si>
    <t>CO03</t>
  </si>
  <si>
    <t>Παραγωγικές επενδύσεις: Αριθμός επιχειρήσεων που λαμβάνουν οικονομική στήριξη πλην επιχορηγήσεων</t>
  </si>
  <si>
    <t>CO36</t>
  </si>
  <si>
    <t>Πληθυσμός που καλύπτεται από βελτιωμένες υπηρεσίες υγείας</t>
  </si>
  <si>
    <t>Πρόσθετος πληθυσμός που εξυπηρετείται από βελτιωμένη παροχή νερού</t>
  </si>
  <si>
    <t>9.α.1.1</t>
  </si>
  <si>
    <t>K340</t>
  </si>
  <si>
    <t>Δράσεις αξιοποίησης και ανάδειξης φυσικής και πολιτιστικής κληρονομιάς</t>
  </si>
  <si>
    <t>SO008</t>
  </si>
  <si>
    <t xml:space="preserve"> </t>
  </si>
  <si>
    <t>6.β.2.1</t>
  </si>
  <si>
    <t>9iii.1.1.4
9iii.1.1.1
9iii.1.1.5
9iv.1.2.1
9iv.1.2.2
9iv.1.2.3</t>
  </si>
  <si>
    <t>Π/Υ ΑΠ 
(αναθεώρηση 2021)</t>
  </si>
  <si>
    <t>3.γ.1.1</t>
  </si>
  <si>
    <t>6.γ.2.1</t>
  </si>
  <si>
    <t>Εκτίμηση Επίτευξης</t>
  </si>
  <si>
    <t>Εκτιμώμενο % Επίτευξης</t>
  </si>
  <si>
    <t>Σχόλια /Παρατηρήσεις</t>
  </si>
  <si>
    <t>9.α.1.2
10.α.1.1
10.α.1.2
10.α.1.3</t>
  </si>
  <si>
    <t xml:space="preserve">Εκτιμάται ότι ο δείκτης θα σημειώσει υπερεπίτευξη, δεδομένου ότι για την αρχική εκτίμηση της τιμής στόχου του δείκτη είχε χρησιμοποιηθεί η παραδοχή ότι η σταθμισμένη εξοικονόμηση πρωτογενούς ενέργειας στα δημόσια κτίρια ανέρχεται σε 200 kWh/m2/έτος (όπως σε όλα τα Περιφερειακά Επιχειρησιακά Προγράμματα, σύμφωνα με τη μεθοδολογία υπολογισμού του), βάσει συγκεκριμένων εκτιμήσεων αναφορικά με το ποσοστό συμμετοχής των εξεταζόμενων κατηγοριών κτιρίων (νοσοκομεία, εκπαίδευση, γραφεία). Η τιμή αυτή με βάση το υφιστάμενο μίγμα κατηγοριών κτιρίων που χρηματοδοτείται από το Πρόγραμμα και τα στοιχεία των σχετικών εκδοθέντων Πιστοποιητικών Ενεργειακής Απόδοσης (ΠΕΑ) ανέρχεται σε 300 kWh/m2/έτος.    </t>
  </si>
  <si>
    <t>~115%</t>
  </si>
  <si>
    <t>&gt;125%</t>
  </si>
  <si>
    <t>~105%</t>
  </si>
  <si>
    <t xml:space="preserve"> 10.α.2.1</t>
  </si>
  <si>
    <t>3.α.1.3
3.α.1.4</t>
  </si>
  <si>
    <t xml:space="preserve">Ο ΑΠ1 θα απορροφήσει το σύνολο των πόρων και οι 3 από τους 4 δείκτες θα επιτύχουν τη στοχοθεσία τους (και μάλιστα με υπερεπίτευξη). </t>
  </si>
  <si>
    <t xml:space="preserve">Ο ΑΠ2 θα απορροφήσει το σύνολο των πόρων και οι 4 από τους 5 δείκτες θα επιτύχουν τη στοχοθεσία τους (και μάλιστα με υπερεπίτευξη). </t>
  </si>
  <si>
    <t xml:space="preserve">Στον δείκτη συμβάλλουν 5 ενταγμένες πράξεις προστασίας και ανάδειξης της φυσικής &amp; πολιτιστικής κληρονομιάς, από τις οποίες 2 θα αποτελέσουν τμηματοποιημένες πράξεις έτσι, ο βαθμός επίτευξης εκτιμάται ότι θα φθάσει στο 60% του προγραμματικού στόχου. </t>
  </si>
  <si>
    <t xml:space="preserve">Ο ΑΠ3 θα απορροφήσει το σύνολο των πόρων και οι 3 δείκτες θα επιτύχουν τη στοχοθεσία τους </t>
  </si>
  <si>
    <t xml:space="preserve">Ο ΑΠ4 θα απορροφήσει το σύνολο των πόρων και οι 4  δείκτες θα επιτύχουν τη στοχοθεσία τους </t>
  </si>
  <si>
    <t xml:space="preserve">Ο ΑΠ5 θα απορροφήσει το σύνολο των πόρων και οι 4  δείκτες θα επιτύχουν τη στοχοθεσία τους </t>
  </si>
  <si>
    <t xml:space="preserve">Στην Αναθεώρηση του 2021 ο στόχος του δείκτη αυξήθηκε από 10 σε 35 Ισοδύναμα Πλήρους Απασχόλησης (ΙΠΑ). Η αύξηση αυτή έγινε με βάση τα στοιχεία που εστάλησαν από τον δικαιούχο (Πανεπιστήμιο Αιγαίου) για την αναμενόμενη συμβολή των δράσεων που υλοποιούνται στο πλαίσιο της επενδυτικής προτεραιότητας 1α. 
Όμως όπως αποδείχτηκε ο δικαιούχος υπολόγιζε με λανθασμένο τρόπο το Ισοδύναμο Πλήρους Απασχόλησης (ΙΠΑ), βασιζόμενος σε ανθρωπομήνες και όχι σε ανθρωποέτη, με αποτέλεσμα να εμφανίζονται αυξημένες τιμές στον δείκτη σε 2 από τις 3 πράξεις.
Μετά την εξειδίκευση της μεθοδολογίας υπολογισμού του δείκτη σύμφωνα με το Εγχειρίδιο Υποστήριξης Δικαιούχων της ΕΥΔ ΕΠΑΝΕΚ, καθώς και το πρότυπο αρχείο excel που συνοδεύει το Δελτίο Ταυτότητας Δείκτη, αποσαφηνίστηκε ότι η μεθοδολογία υπολογισμού του δείκτη βασίζεται σε έτη (ώρες απασχόλησης/2080 παραγωγικές ώρες το ημερολογιακό έτος) και όχι σε ανθρωπομήνες. 
Για τον παραπάνω λόγο, η τιμή του προγραμματικού στόχου, που βασίστηκε σε λανθασμένα δεδομένα, δεν θα καλυφθεί. 
Σημειώνεται ότι όλες οι πράξεις που τροφοδοτούν τον δείκτη ολοκληρώνονται στο σύνολό τους εντός της προγραμματικής περιόδου, ενώ η γενική εικόνα του ΑΠ1 παρουσιάζει υπερεπίτευξη τόσο ως προς τον οικονομικό δείκτη όσο και στους λοιπούς δείκτες εκροών.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</si>
</sst>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61"/>
      <scheme val="minor"/>
    </font>
    <font>
      <sz val="11"/>
      <color theme="1"/>
      <name val="Calibri"/>
      <family val="2"/>
      <charset val="161"/>
      <scheme val="minor"/>
    </font>
    <font>
      <sz val="8"/>
      <color theme="1"/>
      <name val="Calibri"/>
      <family val="2"/>
      <charset val="161"/>
      <scheme val="minor"/>
    </font>
    <font>
      <b/>
      <sz val="9"/>
      <color theme="1"/>
      <name val="Calibri"/>
      <family val="2"/>
      <charset val="161"/>
      <scheme val="minor"/>
    </font>
    <font>
      <sz val="9"/>
      <color theme="1"/>
      <name val="Calibri"/>
      <family val="2"/>
      <charset val="161"/>
      <scheme val="minor"/>
    </font>
    <font>
      <sz val="10"/>
      <name val="Arial"/>
      <family val="2"/>
      <charset val="161"/>
    </font>
    <font>
      <b/>
      <sz val="8"/>
      <name val="Calibri"/>
      <family val="2"/>
      <charset val="161"/>
      <scheme val="minor"/>
    </font>
    <font>
      <sz val="9"/>
      <name val="Calibri"/>
      <family val="2"/>
      <charset val="161"/>
      <scheme val="minor"/>
    </font>
    <font>
      <b/>
      <sz val="9"/>
      <color rgb="FFFF0000"/>
      <name val="Calibri"/>
      <family val="2"/>
      <charset val="161"/>
      <scheme val="minor"/>
    </font>
    <font>
      <i/>
      <sz val="9"/>
      <color theme="1"/>
      <name val="Calibri"/>
      <family val="2"/>
      <charset val="161"/>
      <scheme val="minor"/>
    </font>
    <font>
      <i/>
      <sz val="8"/>
      <color rgb="FFFF0000"/>
      <name val="Calibri"/>
      <family val="2"/>
      <charset val="161"/>
      <scheme val="minor"/>
    </font>
    <font>
      <b/>
      <i/>
      <sz val="9"/>
      <color theme="1"/>
      <name val="Calibri"/>
      <family val="2"/>
      <charset val="161"/>
      <scheme val="minor"/>
    </font>
    <font>
      <i/>
      <sz val="9"/>
      <color rgb="FF0070C0"/>
      <name val="Calibri"/>
      <family val="2"/>
      <charset val="161"/>
      <scheme val="minor"/>
    </font>
    <font>
      <sz val="9"/>
      <color rgb="FF0070C0"/>
      <name val="Calibri"/>
      <family val="2"/>
      <charset val="161"/>
      <scheme val="minor"/>
    </font>
    <font>
      <i/>
      <sz val="9"/>
      <color theme="4"/>
      <name val="Calibri"/>
      <family val="2"/>
      <charset val="161"/>
      <scheme val="minor"/>
    </font>
    <font>
      <i/>
      <sz val="9"/>
      <color rgb="FFFF0000"/>
      <name val="Calibri"/>
      <family val="2"/>
      <charset val="161"/>
      <scheme val="minor"/>
    </font>
    <font>
      <sz val="8"/>
      <color rgb="FFFF0000"/>
      <name val="Calibri"/>
      <family val="2"/>
      <charset val="161"/>
      <scheme val="minor"/>
    </font>
    <font>
      <sz val="10"/>
      <name val="Calibri"/>
      <family val="2"/>
      <charset val="161"/>
      <scheme val="minor"/>
    </font>
    <font>
      <sz val="10"/>
      <color rgb="FF000000"/>
      <name val="Calibri"/>
      <family val="2"/>
      <charset val="161"/>
      <scheme val="minor"/>
    </font>
    <font>
      <sz val="10"/>
      <color theme="1"/>
      <name val="Calibri"/>
      <family val="2"/>
      <charset val="161"/>
      <scheme val="minor"/>
    </font>
    <font>
      <sz val="9"/>
      <color rgb="FFFF0000"/>
      <name val="Calibri"/>
      <family val="2"/>
      <charset val="161"/>
      <scheme val="minor"/>
    </font>
    <font>
      <b/>
      <sz val="9"/>
      <name val="Calibri"/>
      <family val="2"/>
      <charset val="161"/>
      <scheme val="minor"/>
    </font>
    <font>
      <i/>
      <sz val="9"/>
      <name val="Calibri"/>
      <family val="2"/>
      <charset val="161"/>
      <scheme val="minor"/>
    </font>
    <font>
      <sz val="11"/>
      <color theme="1"/>
      <name val="Calibri"/>
      <family val="2"/>
      <charset val="161"/>
    </font>
  </fonts>
  <fills count="9">
    <fill>
      <patternFill patternType="none"/>
    </fill>
    <fill>
      <patternFill patternType="gray125"/>
    </fill>
    <fill>
      <patternFill patternType="solid">
        <fgColor rgb="FFFFFFCC"/>
      </patternFill>
    </fill>
    <fill>
      <patternFill patternType="solid">
        <fgColor theme="3" tint="0.7999816888943144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0"/>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rgb="FFB2B2B2"/>
      </left>
      <right style="thin">
        <color rgb="FFB2B2B2"/>
      </right>
      <top style="thin">
        <color rgb="FFB2B2B2"/>
      </top>
      <bottom style="thin">
        <color rgb="FFB2B2B2"/>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4">
    <xf numFmtId="0" fontId="0" fillId="0" borderId="0"/>
    <xf numFmtId="0" fontId="1" fillId="2" borderId="1" applyNumberFormat="0" applyFont="0" applyAlignment="0" applyProtection="0"/>
    <xf numFmtId="0" fontId="5" fillId="0" borderId="0"/>
    <xf numFmtId="9" fontId="23" fillId="0" borderId="0" applyFont="0" applyFill="0" applyBorder="0" applyAlignment="0" applyProtection="0"/>
  </cellStyleXfs>
  <cellXfs count="101">
    <xf numFmtId="0" fontId="0" fillId="0" borderId="0" xfId="0"/>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3" fillId="3" borderId="2" xfId="1" applyFont="1" applyFill="1" applyBorder="1" applyAlignment="1">
      <alignment horizontal="center" vertical="center" wrapText="1"/>
    </xf>
    <xf numFmtId="3" fontId="6" fillId="5" borderId="2" xfId="2" applyNumberFormat="1" applyFont="1" applyFill="1" applyBorder="1" applyAlignment="1">
      <alignment horizontal="center" vertical="center" wrapText="1"/>
    </xf>
    <xf numFmtId="0" fontId="6" fillId="5" borderId="2" xfId="2"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3" fontId="4" fillId="0" borderId="2" xfId="0" applyNumberFormat="1" applyFont="1" applyBorder="1" applyAlignment="1">
      <alignment vertical="center" wrapText="1"/>
    </xf>
    <xf numFmtId="3" fontId="4" fillId="0" borderId="2" xfId="0" applyNumberFormat="1" applyFont="1" applyBorder="1" applyAlignment="1">
      <alignment horizontal="center" vertical="center" wrapText="1"/>
    </xf>
    <xf numFmtId="0" fontId="4" fillId="0" borderId="2" xfId="0" applyFont="1" applyBorder="1" applyAlignment="1">
      <alignment vertical="center"/>
    </xf>
    <xf numFmtId="3" fontId="7" fillId="0" borderId="2" xfId="0" applyNumberFormat="1" applyFont="1" applyBorder="1" applyAlignment="1">
      <alignment vertical="center" wrapText="1"/>
    </xf>
    <xf numFmtId="0" fontId="3" fillId="4" borderId="2" xfId="0" applyFont="1" applyFill="1" applyBorder="1" applyAlignment="1">
      <alignment horizontal="center" vertical="center" wrapText="1"/>
    </xf>
    <xf numFmtId="3" fontId="3" fillId="4" borderId="2" xfId="0" applyNumberFormat="1" applyFont="1" applyFill="1" applyBorder="1" applyAlignment="1">
      <alignment horizontal="center" vertical="center" wrapText="1"/>
    </xf>
    <xf numFmtId="0" fontId="3" fillId="4" borderId="2" xfId="0" applyFont="1" applyFill="1" applyBorder="1" applyAlignment="1">
      <alignment vertical="center" wrapText="1"/>
    </xf>
    <xf numFmtId="3" fontId="3" fillId="4" borderId="2" xfId="0" applyNumberFormat="1" applyFont="1" applyFill="1" applyBorder="1" applyAlignment="1">
      <alignment vertical="center" wrapText="1"/>
    </xf>
    <xf numFmtId="10" fontId="3" fillId="4" borderId="2" xfId="0" applyNumberFormat="1" applyFont="1" applyFill="1" applyBorder="1" applyAlignment="1">
      <alignment vertical="center"/>
    </xf>
    <xf numFmtId="0" fontId="3" fillId="4" borderId="2" xfId="0" applyFont="1" applyFill="1" applyBorder="1" applyAlignment="1">
      <alignment horizontal="center" vertical="center"/>
    </xf>
    <xf numFmtId="0" fontId="2" fillId="0" borderId="0" xfId="0" applyFont="1" applyAlignment="1">
      <alignment vertical="center" wrapText="1"/>
    </xf>
    <xf numFmtId="3" fontId="8" fillId="4" borderId="2" xfId="0" applyNumberFormat="1" applyFont="1" applyFill="1" applyBorder="1" applyAlignment="1">
      <alignment horizontal="center" vertical="center" wrapText="1"/>
    </xf>
    <xf numFmtId="10" fontId="4" fillId="0" borderId="2" xfId="0" applyNumberFormat="1" applyFont="1" applyBorder="1" applyAlignment="1">
      <alignment vertical="center"/>
    </xf>
    <xf numFmtId="0" fontId="9"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4" fillId="0" borderId="0" xfId="0" applyFont="1" applyAlignment="1">
      <alignment vertical="center" wrapText="1"/>
    </xf>
    <xf numFmtId="0" fontId="15" fillId="0" borderId="0" xfId="0" applyFont="1" applyAlignment="1">
      <alignment vertical="center"/>
    </xf>
    <xf numFmtId="0" fontId="7" fillId="0" borderId="2" xfId="0" applyFont="1" applyBorder="1" applyAlignment="1">
      <alignment horizontal="center" vertical="center" wrapText="1"/>
    </xf>
    <xf numFmtId="4" fontId="4" fillId="0" borderId="0" xfId="0" applyNumberFormat="1" applyFont="1" applyAlignment="1">
      <alignment vertical="center"/>
    </xf>
    <xf numFmtId="0" fontId="16" fillId="0" borderId="0" xfId="0" applyFont="1" applyAlignment="1">
      <alignment vertical="center" wrapText="1"/>
    </xf>
    <xf numFmtId="0" fontId="7" fillId="0" borderId="2" xfId="0" applyFont="1" applyBorder="1" applyAlignment="1">
      <alignment vertical="center" wrapText="1"/>
    </xf>
    <xf numFmtId="0" fontId="4" fillId="0" borderId="3" xfId="0" applyFont="1" applyBorder="1" applyAlignment="1">
      <alignment vertical="center" wrapText="1"/>
    </xf>
    <xf numFmtId="3" fontId="4" fillId="0" borderId="6" xfId="0" applyNumberFormat="1" applyFont="1" applyBorder="1" applyAlignment="1">
      <alignment vertical="center" wrapText="1"/>
    </xf>
    <xf numFmtId="3" fontId="7" fillId="0" borderId="2" xfId="0" applyNumberFormat="1" applyFont="1" applyBorder="1" applyAlignment="1">
      <alignment horizontal="center" vertical="center" wrapText="1"/>
    </xf>
    <xf numFmtId="3" fontId="4" fillId="0" borderId="0" xfId="0" applyNumberFormat="1" applyFont="1" applyAlignment="1">
      <alignment vertical="center"/>
    </xf>
    <xf numFmtId="3" fontId="17" fillId="0" borderId="2" xfId="0" applyNumberFormat="1" applyFont="1" applyBorder="1" applyAlignment="1">
      <alignment horizontal="right" vertical="center" wrapText="1"/>
    </xf>
    <xf numFmtId="3" fontId="18" fillId="0" borderId="0" xfId="0" applyNumberFormat="1" applyFont="1"/>
    <xf numFmtId="0" fontId="0" fillId="0" borderId="0" xfId="0" applyAlignment="1">
      <alignment vertical="center" wrapText="1"/>
    </xf>
    <xf numFmtId="3" fontId="4" fillId="0" borderId="0" xfId="0" applyNumberFormat="1" applyFont="1" applyAlignment="1">
      <alignment horizontal="center" vertical="center"/>
    </xf>
    <xf numFmtId="3" fontId="19" fillId="0" borderId="0" xfId="0" applyNumberFormat="1" applyFont="1"/>
    <xf numFmtId="4" fontId="19" fillId="0" borderId="0" xfId="0" applyNumberFormat="1" applyFont="1"/>
    <xf numFmtId="10" fontId="7" fillId="0" borderId="2" xfId="0" applyNumberFormat="1" applyFont="1" applyBorder="1" applyAlignment="1">
      <alignment vertical="center"/>
    </xf>
    <xf numFmtId="0" fontId="20" fillId="0" borderId="2" xfId="0" applyFont="1" applyBorder="1" applyAlignment="1">
      <alignment horizontal="center" vertical="center" wrapText="1"/>
    </xf>
    <xf numFmtId="3" fontId="20" fillId="0" borderId="2" xfId="0" applyNumberFormat="1" applyFont="1" applyBorder="1" applyAlignment="1">
      <alignment horizontal="center" vertical="center" wrapText="1"/>
    </xf>
    <xf numFmtId="0" fontId="20" fillId="0" borderId="2" xfId="0" applyFont="1" applyBorder="1" applyAlignment="1">
      <alignment vertical="center"/>
    </xf>
    <xf numFmtId="0" fontId="20" fillId="0" borderId="0" xfId="0" applyFont="1" applyAlignment="1">
      <alignment vertical="center"/>
    </xf>
    <xf numFmtId="0" fontId="20" fillId="0" borderId="0" xfId="0" applyFont="1" applyAlignment="1">
      <alignment horizontal="center" vertical="center"/>
    </xf>
    <xf numFmtId="3" fontId="4" fillId="6" borderId="2" xfId="0" applyNumberFormat="1" applyFont="1" applyFill="1" applyBorder="1" applyAlignment="1">
      <alignment horizontal="center" vertical="center" wrapText="1"/>
    </xf>
    <xf numFmtId="3" fontId="7" fillId="6" borderId="2" xfId="0" applyNumberFormat="1" applyFont="1" applyFill="1" applyBorder="1" applyAlignment="1">
      <alignment horizontal="center" vertical="center" wrapText="1"/>
    </xf>
    <xf numFmtId="3" fontId="7" fillId="6" borderId="2" xfId="0" applyNumberFormat="1" applyFont="1" applyFill="1" applyBorder="1" applyAlignment="1">
      <alignment vertical="center" wrapText="1"/>
    </xf>
    <xf numFmtId="0" fontId="7" fillId="0" borderId="2" xfId="0" applyFont="1" applyBorder="1" applyAlignment="1">
      <alignment vertical="center"/>
    </xf>
    <xf numFmtId="3" fontId="7" fillId="6" borderId="2" xfId="0" applyNumberFormat="1" applyFont="1" applyFill="1" applyBorder="1" applyAlignment="1">
      <alignment horizontal="right" vertical="center" wrapText="1"/>
    </xf>
    <xf numFmtId="3" fontId="21" fillId="4" borderId="2" xfId="0" applyNumberFormat="1" applyFont="1" applyFill="1" applyBorder="1" applyAlignment="1">
      <alignment vertical="center" wrapText="1"/>
    </xf>
    <xf numFmtId="3" fontId="21" fillId="4" borderId="2" xfId="0" applyNumberFormat="1" applyFont="1" applyFill="1" applyBorder="1" applyAlignment="1">
      <alignment horizontal="center" vertical="center" wrapText="1"/>
    </xf>
    <xf numFmtId="3" fontId="21" fillId="4" borderId="2" xfId="0" applyNumberFormat="1" applyFont="1" applyFill="1" applyBorder="1" applyAlignment="1">
      <alignment horizontal="right" vertical="center" wrapText="1"/>
    </xf>
    <xf numFmtId="10" fontId="21" fillId="4" borderId="2" xfId="0" applyNumberFormat="1" applyFont="1" applyFill="1" applyBorder="1" applyAlignment="1">
      <alignment vertical="center"/>
    </xf>
    <xf numFmtId="0" fontId="7" fillId="8" borderId="2" xfId="0" applyFont="1" applyFill="1" applyBorder="1" applyAlignment="1">
      <alignment horizontal="center" vertical="center" wrapText="1"/>
    </xf>
    <xf numFmtId="0" fontId="7" fillId="8" borderId="2" xfId="0" applyFont="1" applyFill="1" applyBorder="1" applyAlignment="1">
      <alignment vertical="center" wrapText="1"/>
    </xf>
    <xf numFmtId="3" fontId="7" fillId="8" borderId="2" xfId="0" applyNumberFormat="1" applyFont="1" applyFill="1" applyBorder="1" applyAlignment="1">
      <alignment vertical="center" wrapText="1"/>
    </xf>
    <xf numFmtId="3" fontId="7" fillId="8" borderId="2" xfId="0" applyNumberFormat="1" applyFont="1" applyFill="1" applyBorder="1" applyAlignment="1">
      <alignment horizontal="center" vertical="center" wrapText="1"/>
    </xf>
    <xf numFmtId="4" fontId="7" fillId="8" borderId="2" xfId="0" applyNumberFormat="1" applyFont="1" applyFill="1" applyBorder="1" applyAlignment="1">
      <alignment vertical="center" wrapText="1"/>
    </xf>
    <xf numFmtId="10" fontId="7" fillId="8" borderId="2" xfId="0" applyNumberFormat="1" applyFont="1" applyFill="1" applyBorder="1" applyAlignment="1">
      <alignment vertical="center"/>
    </xf>
    <xf numFmtId="0" fontId="4" fillId="8" borderId="2" xfId="0" applyFont="1" applyFill="1" applyBorder="1" applyAlignment="1">
      <alignment vertical="center"/>
    </xf>
    <xf numFmtId="0" fontId="4" fillId="8" borderId="2" xfId="0" applyFont="1" applyFill="1" applyBorder="1" applyAlignment="1">
      <alignment horizontal="center" vertical="center" wrapText="1"/>
    </xf>
    <xf numFmtId="0" fontId="4" fillId="8" borderId="2" xfId="0" applyFont="1" applyFill="1" applyBorder="1" applyAlignment="1">
      <alignment vertical="center" wrapText="1"/>
    </xf>
    <xf numFmtId="3" fontId="4" fillId="8" borderId="2" xfId="0" applyNumberFormat="1" applyFont="1" applyFill="1" applyBorder="1" applyAlignment="1">
      <alignment vertical="center" wrapText="1"/>
    </xf>
    <xf numFmtId="0" fontId="7" fillId="8" borderId="2" xfId="0" applyFont="1" applyFill="1" applyBorder="1" applyAlignment="1">
      <alignment vertical="center"/>
    </xf>
    <xf numFmtId="10" fontId="4" fillId="8" borderId="2" xfId="0" applyNumberFormat="1" applyFont="1" applyFill="1" applyBorder="1" applyAlignment="1">
      <alignment vertical="center"/>
    </xf>
    <xf numFmtId="0" fontId="21" fillId="4" borderId="2" xfId="0" applyFont="1" applyFill="1" applyBorder="1" applyAlignment="1">
      <alignment horizontal="center" vertical="center" wrapText="1"/>
    </xf>
    <xf numFmtId="0" fontId="21" fillId="4" borderId="2" xfId="0" applyFont="1" applyFill="1" applyBorder="1" applyAlignment="1">
      <alignment vertical="center" wrapText="1"/>
    </xf>
    <xf numFmtId="3" fontId="7" fillId="0" borderId="5" xfId="0" applyNumberFormat="1" applyFont="1" applyBorder="1" applyAlignment="1">
      <alignment vertical="center" wrapText="1"/>
    </xf>
    <xf numFmtId="0" fontId="7" fillId="0" borderId="2" xfId="0" applyFont="1" applyBorder="1" applyAlignment="1">
      <alignment horizontal="center" vertical="center"/>
    </xf>
    <xf numFmtId="4" fontId="7" fillId="8" borderId="2" xfId="0" applyNumberFormat="1" applyFont="1" applyFill="1" applyBorder="1" applyAlignment="1">
      <alignment horizontal="center" vertical="center" wrapText="1"/>
    </xf>
    <xf numFmtId="0" fontId="7" fillId="8" borderId="2" xfId="0" applyFont="1" applyFill="1" applyBorder="1" applyAlignment="1">
      <alignment horizontal="center" vertical="center"/>
    </xf>
    <xf numFmtId="0" fontId="4" fillId="8" borderId="2" xfId="0" applyFont="1" applyFill="1" applyBorder="1" applyAlignment="1">
      <alignment horizontal="center" vertical="center"/>
    </xf>
    <xf numFmtId="0" fontId="0" fillId="0" borderId="0" xfId="0" applyAlignment="1">
      <alignment horizontal="center" vertical="center" wrapText="1"/>
    </xf>
    <xf numFmtId="4" fontId="19" fillId="0" borderId="0" xfId="0" applyNumberFormat="1" applyFont="1" applyAlignment="1">
      <alignment horizontal="center"/>
    </xf>
    <xf numFmtId="3" fontId="18" fillId="0" borderId="0" xfId="0" applyNumberFormat="1" applyFont="1" applyAlignment="1">
      <alignment horizontal="center"/>
    </xf>
    <xf numFmtId="4" fontId="4" fillId="0" borderId="0" xfId="0" applyNumberFormat="1" applyFont="1" applyAlignment="1">
      <alignment horizontal="center" vertical="center"/>
    </xf>
    <xf numFmtId="3" fontId="22" fillId="0" borderId="2" xfId="0" applyNumberFormat="1" applyFont="1" applyBorder="1" applyAlignment="1">
      <alignment horizontal="left" vertical="center" wrapText="1"/>
    </xf>
    <xf numFmtId="3" fontId="21" fillId="7" borderId="2" xfId="2" applyNumberFormat="1" applyFont="1" applyFill="1" applyBorder="1" applyAlignment="1">
      <alignment horizontal="center" vertical="center" wrapText="1"/>
    </xf>
    <xf numFmtId="0" fontId="21" fillId="7" borderId="2" xfId="2" applyFont="1" applyFill="1" applyBorder="1" applyAlignment="1">
      <alignment horizontal="center" vertical="center" wrapText="1"/>
    </xf>
    <xf numFmtId="10" fontId="7" fillId="0" borderId="2" xfId="0" applyNumberFormat="1" applyFont="1" applyBorder="1" applyAlignment="1">
      <alignment horizontal="center" vertical="center"/>
    </xf>
    <xf numFmtId="10" fontId="7" fillId="8" borderId="2" xfId="0" applyNumberFormat="1" applyFont="1" applyFill="1" applyBorder="1" applyAlignment="1">
      <alignment horizontal="center" vertical="center"/>
    </xf>
    <xf numFmtId="10" fontId="21" fillId="4" borderId="2" xfId="0" applyNumberFormat="1" applyFont="1" applyFill="1" applyBorder="1" applyAlignment="1">
      <alignment horizontal="center" vertical="center"/>
    </xf>
    <xf numFmtId="10" fontId="4" fillId="8" borderId="2" xfId="0" applyNumberFormat="1" applyFont="1" applyFill="1" applyBorder="1" applyAlignment="1">
      <alignment horizontal="center" vertical="center"/>
    </xf>
    <xf numFmtId="10" fontId="3" fillId="4" borderId="2" xfId="0" applyNumberFormat="1" applyFont="1" applyFill="1" applyBorder="1" applyAlignment="1">
      <alignment horizontal="center" vertical="center"/>
    </xf>
    <xf numFmtId="10" fontId="8" fillId="4" borderId="2" xfId="0" applyNumberFormat="1" applyFont="1" applyFill="1" applyBorder="1" applyAlignment="1">
      <alignment horizontal="center" vertical="center"/>
    </xf>
    <xf numFmtId="3" fontId="7" fillId="0" borderId="4" xfId="0" applyNumberFormat="1" applyFont="1" applyBorder="1" applyAlignment="1">
      <alignment horizontal="center" vertical="center" wrapText="1"/>
    </xf>
    <xf numFmtId="3" fontId="7" fillId="6" borderId="6" xfId="0" applyNumberFormat="1" applyFont="1" applyFill="1" applyBorder="1" applyAlignment="1">
      <alignment vertical="center" wrapText="1"/>
    </xf>
    <xf numFmtId="0" fontId="7" fillId="6" borderId="2" xfId="0" applyFont="1" applyFill="1" applyBorder="1" applyAlignment="1">
      <alignment vertical="center"/>
    </xf>
    <xf numFmtId="0" fontId="7" fillId="6" borderId="2" xfId="0" applyFont="1" applyFill="1" applyBorder="1" applyAlignment="1">
      <alignment horizontal="center" vertical="center"/>
    </xf>
    <xf numFmtId="0" fontId="21" fillId="4" borderId="2" xfId="0" applyFont="1" applyFill="1" applyBorder="1" applyAlignment="1">
      <alignment horizontal="center" vertical="center"/>
    </xf>
    <xf numFmtId="0" fontId="7" fillId="0" borderId="0" xfId="0" applyFont="1" applyAlignment="1">
      <alignment vertical="center"/>
    </xf>
    <xf numFmtId="0" fontId="7" fillId="0" borderId="0" xfId="0" applyFont="1" applyAlignment="1">
      <alignment horizontal="center" vertical="center"/>
    </xf>
    <xf numFmtId="4" fontId="7" fillId="0" borderId="2" xfId="0" applyNumberFormat="1" applyFont="1" applyBorder="1" applyAlignment="1">
      <alignment horizontal="center" vertical="center" wrapText="1"/>
    </xf>
    <xf numFmtId="9" fontId="7" fillId="0" borderId="2" xfId="0" applyNumberFormat="1" applyFont="1" applyBorder="1" applyAlignment="1">
      <alignment horizontal="center" vertical="center"/>
    </xf>
    <xf numFmtId="9" fontId="20" fillId="0" borderId="2" xfId="0" applyNumberFormat="1" applyFont="1" applyBorder="1" applyAlignment="1">
      <alignment horizontal="center" vertical="center"/>
    </xf>
    <xf numFmtId="0" fontId="7" fillId="0" borderId="2" xfId="0" applyFont="1" applyBorder="1" applyAlignment="1">
      <alignment horizontal="center" vertical="top" wrapText="1"/>
    </xf>
  </cellXfs>
  <cellStyles count="4">
    <cellStyle name="Percent 2" xfId="3" xr:uid="{C3C274E9-166B-4148-B0D2-9432E49BF435}"/>
    <cellStyle name="Κανονικό" xfId="0" builtinId="0"/>
    <cellStyle name="Κανονικό 7" xfId="2" xr:uid="{00000000-0005-0000-0000-000001000000}"/>
    <cellStyle name="Σημείωση" xfId="1"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88"/>
  <sheetViews>
    <sheetView tabSelected="1" topLeftCell="J1" zoomScaleNormal="100" workbookViewId="0">
      <pane ySplit="1" topLeftCell="A2" activePane="bottomLeft" state="frozen"/>
      <selection pane="bottomLeft" activeCell="Q6" sqref="Q6"/>
    </sheetView>
  </sheetViews>
  <sheetFormatPr defaultColWidth="9.140625" defaultRowHeight="15" x14ac:dyDescent="0.25"/>
  <cols>
    <col min="1" max="1" width="10.28515625" style="1" customWidth="1"/>
    <col min="2" max="2" width="11.140625" style="1" customWidth="1"/>
    <col min="3" max="3" width="8.140625" style="1" customWidth="1"/>
    <col min="4" max="4" width="11.28515625" style="3" customWidth="1"/>
    <col min="5" max="5" width="9.140625" style="1"/>
    <col min="6" max="6" width="8" style="1" customWidth="1"/>
    <col min="7" max="7" width="31.5703125" style="1" customWidth="1"/>
    <col min="8" max="8" width="10.42578125" style="1" customWidth="1"/>
    <col min="9" max="9" width="11.28515625" style="1" customWidth="1"/>
    <col min="10" max="10" width="14.5703125" style="1" customWidth="1"/>
    <col min="11" max="11" width="13" style="3" customWidth="1"/>
    <col min="12" max="12" width="14" style="1" customWidth="1"/>
    <col min="13" max="13" width="11.7109375" style="1" customWidth="1"/>
    <col min="14" max="14" width="10.7109375" style="1" customWidth="1"/>
    <col min="15" max="15" width="14" style="3" customWidth="1"/>
    <col min="16" max="16" width="11.7109375" style="3" customWidth="1"/>
    <col min="17" max="17" width="83.140625" style="3" customWidth="1"/>
    <col min="18" max="18" width="50.28515625" customWidth="1"/>
    <col min="19" max="19" width="29.28515625" style="22" customWidth="1"/>
    <col min="20" max="20" width="14.28515625" style="1" customWidth="1"/>
    <col min="21" max="16384" width="9.140625" style="1"/>
  </cols>
  <sheetData>
    <row r="1" spans="1:20" ht="36" x14ac:dyDescent="0.25">
      <c r="A1" s="4" t="s">
        <v>58</v>
      </c>
      <c r="B1" s="4" t="s">
        <v>76</v>
      </c>
      <c r="C1" s="4" t="s">
        <v>0</v>
      </c>
      <c r="D1" s="4" t="s">
        <v>11</v>
      </c>
      <c r="E1" s="4" t="s">
        <v>13</v>
      </c>
      <c r="F1" s="4" t="s">
        <v>1</v>
      </c>
      <c r="G1" s="4" t="s">
        <v>2</v>
      </c>
      <c r="H1" s="4" t="s">
        <v>3</v>
      </c>
      <c r="I1" s="4" t="s">
        <v>4</v>
      </c>
      <c r="J1" s="4" t="s">
        <v>5</v>
      </c>
      <c r="K1" s="4" t="s">
        <v>52</v>
      </c>
      <c r="L1" s="5" t="s">
        <v>51</v>
      </c>
      <c r="M1" s="6" t="s">
        <v>49</v>
      </c>
      <c r="N1" s="6" t="s">
        <v>50</v>
      </c>
      <c r="O1" s="82" t="s">
        <v>79</v>
      </c>
      <c r="P1" s="83" t="s">
        <v>80</v>
      </c>
      <c r="Q1" s="82" t="s">
        <v>81</v>
      </c>
    </row>
    <row r="2" spans="1:20" s="47" customFormat="1" ht="24" x14ac:dyDescent="0.25">
      <c r="A2" s="29">
        <v>1</v>
      </c>
      <c r="B2" s="29"/>
      <c r="C2" s="29" t="s">
        <v>16</v>
      </c>
      <c r="D2" s="29" t="s">
        <v>9</v>
      </c>
      <c r="E2" s="32" t="s">
        <v>6</v>
      </c>
      <c r="F2" s="29" t="s">
        <v>15</v>
      </c>
      <c r="G2" s="32" t="s">
        <v>17</v>
      </c>
      <c r="H2" s="32" t="s">
        <v>18</v>
      </c>
      <c r="I2" s="12">
        <v>1900000</v>
      </c>
      <c r="J2" s="51">
        <f>30674030+500000</f>
        <v>31174030</v>
      </c>
      <c r="K2" s="50"/>
      <c r="L2" s="52"/>
      <c r="M2" s="52"/>
      <c r="N2" s="46"/>
      <c r="O2" s="73"/>
      <c r="P2" s="84" t="s">
        <v>85</v>
      </c>
      <c r="Q2" s="100" t="s">
        <v>89</v>
      </c>
      <c r="R2"/>
      <c r="S2" s="28"/>
    </row>
    <row r="3" spans="1:20" ht="36" x14ac:dyDescent="0.25">
      <c r="A3" s="29">
        <v>1</v>
      </c>
      <c r="B3" s="29"/>
      <c r="C3" s="29" t="s">
        <v>64</v>
      </c>
      <c r="D3" s="29" t="s">
        <v>8</v>
      </c>
      <c r="E3" s="32" t="s">
        <v>6</v>
      </c>
      <c r="F3" s="29" t="s">
        <v>15</v>
      </c>
      <c r="G3" s="32" t="s">
        <v>65</v>
      </c>
      <c r="H3" s="32" t="s">
        <v>30</v>
      </c>
      <c r="I3" s="12">
        <v>17</v>
      </c>
      <c r="J3" s="51">
        <v>80</v>
      </c>
      <c r="K3" s="50" t="s">
        <v>77</v>
      </c>
      <c r="L3" s="12">
        <v>5000000</v>
      </c>
      <c r="M3" s="43">
        <f>L3/$B$7</f>
        <v>0.16038991429725319</v>
      </c>
      <c r="N3" s="11"/>
      <c r="O3" s="35">
        <v>85</v>
      </c>
      <c r="P3" s="84">
        <f>O3/J3</f>
        <v>1.0625</v>
      </c>
      <c r="Q3" s="35"/>
      <c r="S3" s="19"/>
    </row>
    <row r="4" spans="1:20" ht="24" x14ac:dyDescent="0.25">
      <c r="A4" s="58">
        <v>1</v>
      </c>
      <c r="B4" s="58"/>
      <c r="C4" s="58" t="s">
        <v>70</v>
      </c>
      <c r="D4" s="58" t="s">
        <v>10</v>
      </c>
      <c r="E4" s="59" t="s">
        <v>6</v>
      </c>
      <c r="F4" s="58" t="s">
        <v>15</v>
      </c>
      <c r="G4" s="59" t="s">
        <v>60</v>
      </c>
      <c r="H4" s="59" t="s">
        <v>21</v>
      </c>
      <c r="I4" s="60">
        <v>10</v>
      </c>
      <c r="J4" s="60">
        <v>0</v>
      </c>
      <c r="K4" s="61"/>
      <c r="L4" s="62"/>
      <c r="M4" s="63"/>
      <c r="N4" s="64"/>
      <c r="O4" s="74"/>
      <c r="P4" s="85"/>
      <c r="Q4" s="74"/>
      <c r="S4" s="19"/>
    </row>
    <row r="5" spans="1:20" ht="36" x14ac:dyDescent="0.25">
      <c r="A5" s="29">
        <v>1</v>
      </c>
      <c r="B5" s="29"/>
      <c r="C5" s="29" t="s">
        <v>28</v>
      </c>
      <c r="D5" s="29" t="s">
        <v>8</v>
      </c>
      <c r="E5" s="32" t="s">
        <v>6</v>
      </c>
      <c r="F5" s="29" t="s">
        <v>15</v>
      </c>
      <c r="G5" s="32" t="s">
        <v>29</v>
      </c>
      <c r="H5" s="32" t="s">
        <v>30</v>
      </c>
      <c r="I5" s="12">
        <v>0</v>
      </c>
      <c r="J5" s="53">
        <v>1595</v>
      </c>
      <c r="K5" s="50" t="s">
        <v>88</v>
      </c>
      <c r="L5" s="12">
        <f>7813262+14630000</f>
        <v>22443262</v>
      </c>
      <c r="M5" s="43">
        <f>L5/$B$7</f>
        <v>0.71993457374615988</v>
      </c>
      <c r="N5" s="11"/>
      <c r="O5" s="35">
        <v>4241</v>
      </c>
      <c r="P5" s="98">
        <f>O5/J5</f>
        <v>2.658934169278997</v>
      </c>
      <c r="Q5" s="35"/>
      <c r="S5" s="19"/>
      <c r="T5" s="26"/>
    </row>
    <row r="6" spans="1:20" ht="192" x14ac:dyDescent="0.25">
      <c r="A6" s="7">
        <v>1</v>
      </c>
      <c r="B6" s="7"/>
      <c r="C6" s="7" t="s">
        <v>31</v>
      </c>
      <c r="D6" s="7" t="s">
        <v>8</v>
      </c>
      <c r="E6" s="8" t="s">
        <v>6</v>
      </c>
      <c r="F6" s="7" t="s">
        <v>15</v>
      </c>
      <c r="G6" s="8" t="s">
        <v>32</v>
      </c>
      <c r="H6" s="8" t="s">
        <v>33</v>
      </c>
      <c r="I6" s="9">
        <v>4</v>
      </c>
      <c r="J6" s="51">
        <v>35</v>
      </c>
      <c r="K6" s="50" t="s">
        <v>53</v>
      </c>
      <c r="L6" s="12">
        <v>973196</v>
      </c>
      <c r="M6" s="43">
        <f>L6/$B$7</f>
        <v>3.1218164606885923E-2</v>
      </c>
      <c r="N6" s="11"/>
      <c r="O6" s="97">
        <v>8.59</v>
      </c>
      <c r="P6" s="99">
        <f>O6/J6</f>
        <v>0.24542857142857141</v>
      </c>
      <c r="Q6" s="81" t="s">
        <v>95</v>
      </c>
      <c r="S6" s="25"/>
    </row>
    <row r="7" spans="1:20" s="2" customFormat="1" x14ac:dyDescent="0.25">
      <c r="A7" s="13" t="s">
        <v>44</v>
      </c>
      <c r="B7" s="55">
        <f>17382206-1008176-1400000+16200000</f>
        <v>31174030</v>
      </c>
      <c r="C7" s="13"/>
      <c r="D7" s="13"/>
      <c r="E7" s="15"/>
      <c r="F7" s="13"/>
      <c r="G7" s="15"/>
      <c r="H7" s="15"/>
      <c r="I7" s="16"/>
      <c r="J7" s="54"/>
      <c r="K7" s="55"/>
      <c r="L7" s="56">
        <f>SUM(L3+L5+L6)</f>
        <v>28416458</v>
      </c>
      <c r="M7" s="57">
        <f>L7/B7</f>
        <v>0.91154265265029899</v>
      </c>
      <c r="N7" s="18" t="s">
        <v>61</v>
      </c>
      <c r="O7" s="55"/>
      <c r="P7" s="86"/>
      <c r="Q7" s="55"/>
      <c r="R7"/>
      <c r="S7" s="24"/>
    </row>
    <row r="8" spans="1:20" s="47" customFormat="1" ht="24" x14ac:dyDescent="0.25">
      <c r="A8" s="29">
        <v>2</v>
      </c>
      <c r="B8" s="29"/>
      <c r="C8" s="29" t="s">
        <v>16</v>
      </c>
      <c r="D8" s="29" t="s">
        <v>9</v>
      </c>
      <c r="E8" s="32" t="s">
        <v>6</v>
      </c>
      <c r="F8" s="29" t="s">
        <v>15</v>
      </c>
      <c r="G8" s="32" t="s">
        <v>17</v>
      </c>
      <c r="H8" s="32" t="s">
        <v>18</v>
      </c>
      <c r="I8" s="12">
        <f>4778980+1007870</f>
        <v>5786850</v>
      </c>
      <c r="J8" s="51">
        <v>25960590</v>
      </c>
      <c r="K8" s="35"/>
      <c r="L8" s="52"/>
      <c r="M8" s="46"/>
      <c r="N8" s="46"/>
      <c r="O8" s="73"/>
      <c r="P8" s="73" t="s">
        <v>84</v>
      </c>
      <c r="Q8" s="100" t="s">
        <v>90</v>
      </c>
      <c r="R8"/>
      <c r="S8" s="28"/>
    </row>
    <row r="9" spans="1:20" ht="24" x14ac:dyDescent="0.25">
      <c r="A9" s="65">
        <v>2</v>
      </c>
      <c r="B9" s="65"/>
      <c r="C9" s="58" t="s">
        <v>22</v>
      </c>
      <c r="D9" s="58" t="s">
        <v>10</v>
      </c>
      <c r="E9" s="59" t="s">
        <v>6</v>
      </c>
      <c r="F9" s="58" t="s">
        <v>15</v>
      </c>
      <c r="G9" s="59" t="s">
        <v>23</v>
      </c>
      <c r="H9" s="59" t="s">
        <v>21</v>
      </c>
      <c r="I9" s="60">
        <v>3</v>
      </c>
      <c r="J9" s="60">
        <v>0</v>
      </c>
      <c r="K9" s="61"/>
      <c r="L9" s="68"/>
      <c r="M9" s="64"/>
      <c r="N9" s="64"/>
      <c r="O9" s="75"/>
      <c r="P9" s="76"/>
      <c r="Q9" s="75"/>
    </row>
    <row r="10" spans="1:20" ht="36" x14ac:dyDescent="0.25">
      <c r="A10" s="7">
        <v>2</v>
      </c>
      <c r="B10" s="7"/>
      <c r="C10" s="29" t="s">
        <v>72</v>
      </c>
      <c r="D10" s="29" t="s">
        <v>8</v>
      </c>
      <c r="E10" s="32" t="s">
        <v>6</v>
      </c>
      <c r="F10" s="29" t="s">
        <v>15</v>
      </c>
      <c r="G10" s="32" t="s">
        <v>71</v>
      </c>
      <c r="H10" s="32" t="s">
        <v>21</v>
      </c>
      <c r="I10" s="12">
        <v>0</v>
      </c>
      <c r="J10" s="53">
        <v>5</v>
      </c>
      <c r="K10" s="29" t="s">
        <v>62</v>
      </c>
      <c r="L10" s="12">
        <f>6000000</f>
        <v>6000000</v>
      </c>
      <c r="M10" s="21">
        <f>L10/$B$16</f>
        <v>0.23111955467884204</v>
      </c>
      <c r="N10" s="11"/>
      <c r="O10" s="35">
        <v>3</v>
      </c>
      <c r="P10" s="99">
        <f>O10/J10</f>
        <v>0.6</v>
      </c>
      <c r="Q10" s="81" t="s">
        <v>91</v>
      </c>
      <c r="S10" s="23"/>
    </row>
    <row r="11" spans="1:20" ht="24" x14ac:dyDescent="0.25">
      <c r="A11" s="65">
        <v>2</v>
      </c>
      <c r="B11" s="65"/>
      <c r="C11" s="65" t="s">
        <v>22</v>
      </c>
      <c r="D11" s="65" t="s">
        <v>10</v>
      </c>
      <c r="E11" s="66" t="s">
        <v>6</v>
      </c>
      <c r="F11" s="65" t="s">
        <v>15</v>
      </c>
      <c r="G11" s="66" t="s">
        <v>23</v>
      </c>
      <c r="H11" s="66" t="s">
        <v>21</v>
      </c>
      <c r="I11" s="67">
        <v>3</v>
      </c>
      <c r="J11" s="60">
        <v>0</v>
      </c>
      <c r="K11" s="61"/>
      <c r="L11" s="68"/>
      <c r="M11" s="69"/>
      <c r="N11" s="64"/>
      <c r="O11" s="75"/>
      <c r="P11" s="87"/>
      <c r="Q11" s="75"/>
    </row>
    <row r="12" spans="1:20" ht="36" x14ac:dyDescent="0.25">
      <c r="A12" s="7">
        <v>2</v>
      </c>
      <c r="B12" s="7"/>
      <c r="C12" s="7" t="s">
        <v>37</v>
      </c>
      <c r="D12" s="7" t="s">
        <v>8</v>
      </c>
      <c r="E12" s="8" t="s">
        <v>6</v>
      </c>
      <c r="F12" s="7" t="s">
        <v>15</v>
      </c>
      <c r="G12" s="8" t="s">
        <v>38</v>
      </c>
      <c r="H12" s="8" t="s">
        <v>36</v>
      </c>
      <c r="I12" s="9">
        <v>0</v>
      </c>
      <c r="J12" s="53">
        <v>60000</v>
      </c>
      <c r="K12" s="35" t="s">
        <v>63</v>
      </c>
      <c r="L12" s="12">
        <v>5410460</v>
      </c>
      <c r="M12" s="21">
        <f t="shared" ref="M12:M15" si="0">L12/$B$16</f>
        <v>0.20841051763461463</v>
      </c>
      <c r="N12" s="11"/>
      <c r="O12" s="35">
        <v>64628</v>
      </c>
      <c r="P12" s="98">
        <f>O12/J12</f>
        <v>1.0771333333333333</v>
      </c>
      <c r="Q12" s="35"/>
      <c r="S12" s="1"/>
      <c r="T12" s="23"/>
    </row>
    <row r="13" spans="1:20" ht="36" x14ac:dyDescent="0.25">
      <c r="A13" s="7">
        <v>2</v>
      </c>
      <c r="B13" s="7"/>
      <c r="C13" s="7" t="s">
        <v>39</v>
      </c>
      <c r="D13" s="7" t="s">
        <v>8</v>
      </c>
      <c r="E13" s="8" t="s">
        <v>6</v>
      </c>
      <c r="F13" s="7" t="s">
        <v>15</v>
      </c>
      <c r="G13" s="8" t="s">
        <v>40</v>
      </c>
      <c r="H13" s="8" t="s">
        <v>36</v>
      </c>
      <c r="I13" s="9">
        <v>30000</v>
      </c>
      <c r="J13" s="51">
        <v>70000</v>
      </c>
      <c r="K13" s="35" t="s">
        <v>55</v>
      </c>
      <c r="L13" s="12">
        <v>2891659</v>
      </c>
      <c r="M13" s="21">
        <f t="shared" si="0"/>
        <v>0.11138649006051095</v>
      </c>
      <c r="N13" s="11"/>
      <c r="O13" s="35">
        <v>70000</v>
      </c>
      <c r="P13" s="98">
        <f>O13/J13</f>
        <v>1</v>
      </c>
      <c r="Q13" s="35"/>
      <c r="S13" s="26"/>
    </row>
    <row r="14" spans="1:20" x14ac:dyDescent="0.25">
      <c r="A14" s="65">
        <v>2</v>
      </c>
      <c r="B14" s="65"/>
      <c r="C14" s="65" t="s">
        <v>19</v>
      </c>
      <c r="D14" s="65" t="s">
        <v>10</v>
      </c>
      <c r="E14" s="66" t="s">
        <v>6</v>
      </c>
      <c r="F14" s="65" t="s">
        <v>15</v>
      </c>
      <c r="G14" s="66" t="s">
        <v>20</v>
      </c>
      <c r="H14" s="66" t="s">
        <v>21</v>
      </c>
      <c r="I14" s="67">
        <v>3</v>
      </c>
      <c r="J14" s="60">
        <v>0</v>
      </c>
      <c r="K14" s="61"/>
      <c r="L14" s="68"/>
      <c r="M14" s="69"/>
      <c r="N14" s="64"/>
      <c r="O14" s="75"/>
      <c r="P14" s="87"/>
      <c r="Q14" s="75"/>
    </row>
    <row r="15" spans="1:20" s="47" customFormat="1" ht="84" x14ac:dyDescent="0.25">
      <c r="A15" s="29">
        <v>2</v>
      </c>
      <c r="B15" s="44"/>
      <c r="C15" s="29" t="s">
        <v>41</v>
      </c>
      <c r="D15" s="29" t="s">
        <v>8</v>
      </c>
      <c r="E15" s="32" t="s">
        <v>6</v>
      </c>
      <c r="F15" s="29" t="s">
        <v>15</v>
      </c>
      <c r="G15" s="32" t="s">
        <v>42</v>
      </c>
      <c r="H15" s="32" t="s">
        <v>43</v>
      </c>
      <c r="I15" s="12">
        <v>0</v>
      </c>
      <c r="J15" s="53">
        <v>724000</v>
      </c>
      <c r="K15" s="35" t="s">
        <v>54</v>
      </c>
      <c r="L15" s="12">
        <v>3175000</v>
      </c>
      <c r="M15" s="43">
        <f t="shared" si="0"/>
        <v>0.12230076435088724</v>
      </c>
      <c r="N15" s="46"/>
      <c r="O15" s="35">
        <v>1700000</v>
      </c>
      <c r="P15" s="98">
        <f>O15/J15</f>
        <v>2.3480662983425415</v>
      </c>
      <c r="Q15" s="81" t="s">
        <v>83</v>
      </c>
      <c r="R15"/>
      <c r="S15" s="28"/>
    </row>
    <row r="16" spans="1:20" s="2" customFormat="1" x14ac:dyDescent="0.25">
      <c r="A16" s="70" t="s">
        <v>45</v>
      </c>
      <c r="B16" s="55">
        <v>25960590</v>
      </c>
      <c r="C16" s="70"/>
      <c r="D16" s="70"/>
      <c r="E16" s="71"/>
      <c r="F16" s="70"/>
      <c r="G16" s="71"/>
      <c r="H16" s="71"/>
      <c r="I16" s="71"/>
      <c r="J16" s="54"/>
      <c r="K16" s="55"/>
      <c r="L16" s="55">
        <f>SUM(L9:L15)</f>
        <v>17477119</v>
      </c>
      <c r="M16" s="57">
        <f>L16/B16</f>
        <v>0.6732173267248549</v>
      </c>
      <c r="N16" s="18" t="s">
        <v>59</v>
      </c>
      <c r="O16" s="55"/>
      <c r="P16" s="86"/>
      <c r="Q16" s="55"/>
      <c r="R16"/>
      <c r="S16" s="24"/>
    </row>
    <row r="17" spans="1:19" s="47" customFormat="1" x14ac:dyDescent="0.25">
      <c r="A17" s="29">
        <v>3</v>
      </c>
      <c r="B17" s="29"/>
      <c r="C17" s="29" t="s">
        <v>16</v>
      </c>
      <c r="D17" s="29" t="s">
        <v>9</v>
      </c>
      <c r="E17" s="32" t="s">
        <v>6</v>
      </c>
      <c r="F17" s="29" t="s">
        <v>15</v>
      </c>
      <c r="G17" s="32" t="s">
        <v>17</v>
      </c>
      <c r="H17" s="32" t="s">
        <v>18</v>
      </c>
      <c r="I17" s="12">
        <f>7551740+1000000</f>
        <v>8551740</v>
      </c>
      <c r="J17" s="51">
        <v>34913624</v>
      </c>
      <c r="K17" s="35"/>
      <c r="L17" s="52"/>
      <c r="M17" s="52"/>
      <c r="N17" s="46"/>
      <c r="O17" s="73"/>
      <c r="P17" s="73" t="s">
        <v>86</v>
      </c>
      <c r="Q17" s="73" t="s">
        <v>92</v>
      </c>
      <c r="R17"/>
      <c r="S17" s="28"/>
    </row>
    <row r="18" spans="1:19" ht="24" x14ac:dyDescent="0.25">
      <c r="A18" s="29">
        <v>3</v>
      </c>
      <c r="B18" s="29"/>
      <c r="C18" s="29" t="s">
        <v>66</v>
      </c>
      <c r="D18" s="29" t="s">
        <v>8</v>
      </c>
      <c r="E18" s="32" t="s">
        <v>6</v>
      </c>
      <c r="F18" s="29" t="s">
        <v>15</v>
      </c>
      <c r="G18" s="32" t="s">
        <v>67</v>
      </c>
      <c r="H18" s="32" t="s">
        <v>36</v>
      </c>
      <c r="I18" s="12">
        <v>150000</v>
      </c>
      <c r="J18" s="51">
        <v>260000</v>
      </c>
      <c r="K18" s="35" t="s">
        <v>69</v>
      </c>
      <c r="L18" s="12">
        <v>11500000</v>
      </c>
      <c r="M18" s="43">
        <f>L18/$B$20</f>
        <v>0.32938431140806235</v>
      </c>
      <c r="N18" s="11"/>
      <c r="O18" s="35">
        <v>266393</v>
      </c>
      <c r="P18" s="98">
        <f>O18/J18</f>
        <v>1.0245884615384615</v>
      </c>
      <c r="Q18" s="35"/>
      <c r="S18" s="28"/>
    </row>
    <row r="19" spans="1:19" ht="48" x14ac:dyDescent="0.25">
      <c r="A19" s="29">
        <v>3</v>
      </c>
      <c r="B19" s="29"/>
      <c r="C19" s="29" t="s">
        <v>34</v>
      </c>
      <c r="D19" s="29" t="s">
        <v>8</v>
      </c>
      <c r="E19" s="32" t="s">
        <v>6</v>
      </c>
      <c r="F19" s="29" t="s">
        <v>15</v>
      </c>
      <c r="G19" s="32" t="s">
        <v>35</v>
      </c>
      <c r="H19" s="32" t="s">
        <v>36</v>
      </c>
      <c r="I19" s="12">
        <v>300</v>
      </c>
      <c r="J19" s="51">
        <v>2000</v>
      </c>
      <c r="K19" s="35" t="s">
        <v>82</v>
      </c>
      <c r="L19" s="12">
        <v>14110178</v>
      </c>
      <c r="M19" s="43">
        <f>L19/$B$20</f>
        <v>0.40414532733697311</v>
      </c>
      <c r="N19" s="11"/>
      <c r="O19" s="35">
        <v>2048</v>
      </c>
      <c r="P19" s="98">
        <f>O19/J19</f>
        <v>1.024</v>
      </c>
      <c r="Q19" s="35"/>
      <c r="S19" s="23"/>
    </row>
    <row r="20" spans="1:19" s="2" customFormat="1" x14ac:dyDescent="0.25">
      <c r="A20" s="70" t="s">
        <v>46</v>
      </c>
      <c r="B20" s="55">
        <v>34913624</v>
      </c>
      <c r="C20" s="70"/>
      <c r="D20" s="70"/>
      <c r="E20" s="71"/>
      <c r="F20" s="70"/>
      <c r="G20" s="71"/>
      <c r="H20" s="71"/>
      <c r="I20" s="71"/>
      <c r="J20" s="54"/>
      <c r="K20" s="55"/>
      <c r="L20" s="55">
        <f>SUM(L18:L19)</f>
        <v>25610178</v>
      </c>
      <c r="M20" s="57">
        <f>L20/B20</f>
        <v>0.73352963874503552</v>
      </c>
      <c r="N20" s="18" t="s">
        <v>59</v>
      </c>
      <c r="O20" s="55"/>
      <c r="P20" s="86"/>
      <c r="Q20" s="55"/>
      <c r="R20"/>
      <c r="S20" s="24"/>
    </row>
    <row r="21" spans="1:19" x14ac:dyDescent="0.25">
      <c r="A21" s="29">
        <v>4</v>
      </c>
      <c r="B21" s="29"/>
      <c r="C21" s="29" t="s">
        <v>16</v>
      </c>
      <c r="D21" s="29" t="s">
        <v>9</v>
      </c>
      <c r="E21" s="32" t="s">
        <v>12</v>
      </c>
      <c r="F21" s="29" t="s">
        <v>15</v>
      </c>
      <c r="G21" s="32" t="s">
        <v>17</v>
      </c>
      <c r="H21" s="32" t="s">
        <v>18</v>
      </c>
      <c r="I21" s="72">
        <v>8923020</v>
      </c>
      <c r="J21" s="72">
        <f>B25</f>
        <v>47404010</v>
      </c>
      <c r="K21" s="35"/>
      <c r="L21" s="52"/>
      <c r="M21" s="52"/>
      <c r="N21" s="11"/>
      <c r="O21" s="73"/>
      <c r="P21" s="73" t="s">
        <v>86</v>
      </c>
      <c r="Q21" s="73" t="s">
        <v>93</v>
      </c>
    </row>
    <row r="22" spans="1:19" ht="72" x14ac:dyDescent="0.25">
      <c r="A22" s="7">
        <v>4</v>
      </c>
      <c r="B22" s="7"/>
      <c r="C22" s="7">
        <v>5502</v>
      </c>
      <c r="D22" s="7" t="s">
        <v>8</v>
      </c>
      <c r="E22" s="8" t="s">
        <v>12</v>
      </c>
      <c r="F22" s="7" t="s">
        <v>15</v>
      </c>
      <c r="G22" s="8" t="s">
        <v>24</v>
      </c>
      <c r="H22" s="33" t="s">
        <v>21</v>
      </c>
      <c r="I22" s="37">
        <v>28</v>
      </c>
      <c r="J22" s="37">
        <v>28</v>
      </c>
      <c r="K22" s="90" t="s">
        <v>75</v>
      </c>
      <c r="L22" s="12">
        <f>1152000+2810893+1146466+6084436+978363+3612186</f>
        <v>15784344</v>
      </c>
      <c r="M22" s="21">
        <f>L22/$B$25</f>
        <v>0.33297486858179298</v>
      </c>
      <c r="N22" s="11"/>
      <c r="O22" s="35">
        <v>28</v>
      </c>
      <c r="P22" s="98">
        <f>O22/J22</f>
        <v>1</v>
      </c>
      <c r="Q22" s="45"/>
      <c r="S22" s="31"/>
    </row>
    <row r="23" spans="1:19" ht="24" x14ac:dyDescent="0.25">
      <c r="A23" s="7">
        <v>4</v>
      </c>
      <c r="B23" s="7"/>
      <c r="C23" s="7">
        <v>10501</v>
      </c>
      <c r="D23" s="7" t="s">
        <v>8</v>
      </c>
      <c r="E23" s="8" t="s">
        <v>12</v>
      </c>
      <c r="F23" s="7" t="s">
        <v>15</v>
      </c>
      <c r="G23" s="8" t="s">
        <v>25</v>
      </c>
      <c r="H23" s="8" t="s">
        <v>26</v>
      </c>
      <c r="I23" s="34">
        <v>2400</v>
      </c>
      <c r="J23" s="91">
        <f>5560+312</f>
        <v>5872</v>
      </c>
      <c r="K23" s="35" t="s">
        <v>56</v>
      </c>
      <c r="L23" s="12">
        <f>12374458+1353195</f>
        <v>13727653</v>
      </c>
      <c r="M23" s="21">
        <f t="shared" ref="M23:M24" si="1">L23/$B$25</f>
        <v>0.28958843355235137</v>
      </c>
      <c r="N23" s="11"/>
      <c r="O23" s="35">
        <v>6574</v>
      </c>
      <c r="P23" s="98">
        <f>O23/J23</f>
        <v>1.119550408719346</v>
      </c>
      <c r="Q23" s="45"/>
      <c r="S23" s="27"/>
    </row>
    <row r="24" spans="1:19" ht="36" x14ac:dyDescent="0.25">
      <c r="A24" s="7">
        <v>4</v>
      </c>
      <c r="B24" s="7"/>
      <c r="C24" s="7">
        <v>11501</v>
      </c>
      <c r="D24" s="7" t="s">
        <v>8</v>
      </c>
      <c r="E24" s="8" t="s">
        <v>12</v>
      </c>
      <c r="F24" s="7" t="s">
        <v>15</v>
      </c>
      <c r="G24" s="8" t="s">
        <v>27</v>
      </c>
      <c r="H24" s="8" t="s">
        <v>21</v>
      </c>
      <c r="I24" s="9">
        <v>34</v>
      </c>
      <c r="J24" s="51">
        <v>103</v>
      </c>
      <c r="K24" s="35" t="s">
        <v>57</v>
      </c>
      <c r="L24" s="12">
        <f>625000+310000</f>
        <v>935000</v>
      </c>
      <c r="M24" s="21">
        <f t="shared" si="1"/>
        <v>1.9724069756967819E-2</v>
      </c>
      <c r="N24" s="11"/>
      <c r="O24" s="10">
        <v>106</v>
      </c>
      <c r="P24" s="98">
        <f>O24/J24</f>
        <v>1.029126213592233</v>
      </c>
      <c r="Q24" s="10"/>
    </row>
    <row r="25" spans="1:19" s="2" customFormat="1" x14ac:dyDescent="0.25">
      <c r="A25" s="13" t="s">
        <v>47</v>
      </c>
      <c r="B25" s="14">
        <v>47404010</v>
      </c>
      <c r="C25" s="13"/>
      <c r="D25" s="13"/>
      <c r="E25" s="15"/>
      <c r="F25" s="13"/>
      <c r="G25" s="15"/>
      <c r="H25" s="15"/>
      <c r="I25" s="16"/>
      <c r="J25" s="16"/>
      <c r="K25" s="14"/>
      <c r="L25" s="14">
        <f>SUM(L22:L24)</f>
        <v>30446997</v>
      </c>
      <c r="M25" s="17">
        <f>L25/B25</f>
        <v>0.64228737189111218</v>
      </c>
      <c r="N25" s="18" t="s">
        <v>59</v>
      </c>
      <c r="O25" s="14"/>
      <c r="P25" s="88"/>
      <c r="Q25" s="14"/>
      <c r="R25"/>
      <c r="S25" s="24"/>
    </row>
    <row r="26" spans="1:19" s="47" customFormat="1" x14ac:dyDescent="0.25">
      <c r="A26" s="29">
        <v>5</v>
      </c>
      <c r="B26" s="29"/>
      <c r="C26" s="29" t="s">
        <v>16</v>
      </c>
      <c r="D26" s="29" t="s">
        <v>9</v>
      </c>
      <c r="E26" s="32" t="s">
        <v>6</v>
      </c>
      <c r="F26" s="29" t="s">
        <v>15</v>
      </c>
      <c r="G26" s="32" t="s">
        <v>17</v>
      </c>
      <c r="H26" s="32" t="s">
        <v>18</v>
      </c>
      <c r="I26" s="12">
        <v>4233760</v>
      </c>
      <c r="J26" s="51">
        <v>12300000</v>
      </c>
      <c r="K26" s="50"/>
      <c r="L26" s="92"/>
      <c r="M26" s="52"/>
      <c r="N26" s="52"/>
      <c r="O26" s="93"/>
      <c r="P26" s="73" t="s">
        <v>84</v>
      </c>
      <c r="Q26" s="73" t="s">
        <v>94</v>
      </c>
      <c r="R26"/>
      <c r="S26" s="28"/>
    </row>
    <row r="27" spans="1:19" ht="24" x14ac:dyDescent="0.25">
      <c r="A27" s="65">
        <v>5</v>
      </c>
      <c r="B27" s="65"/>
      <c r="C27" s="65" t="s">
        <v>22</v>
      </c>
      <c r="D27" s="65" t="s">
        <v>10</v>
      </c>
      <c r="E27" s="66" t="s">
        <v>6</v>
      </c>
      <c r="F27" s="65" t="s">
        <v>15</v>
      </c>
      <c r="G27" s="66" t="s">
        <v>23</v>
      </c>
      <c r="H27" s="66" t="s">
        <v>21</v>
      </c>
      <c r="I27" s="67">
        <v>2</v>
      </c>
      <c r="J27" s="60"/>
      <c r="K27" s="61"/>
      <c r="L27" s="68"/>
      <c r="M27" s="68"/>
      <c r="N27" s="68"/>
      <c r="O27" s="75"/>
      <c r="P27" s="76"/>
      <c r="Q27" s="76"/>
    </row>
    <row r="28" spans="1:19" ht="24" x14ac:dyDescent="0.25">
      <c r="A28" s="7">
        <v>5</v>
      </c>
      <c r="B28" s="7"/>
      <c r="C28" s="29" t="s">
        <v>72</v>
      </c>
      <c r="D28" s="7" t="s">
        <v>8</v>
      </c>
      <c r="E28" s="8" t="s">
        <v>6</v>
      </c>
      <c r="F28" s="7" t="s">
        <v>15</v>
      </c>
      <c r="G28" s="32" t="s">
        <v>71</v>
      </c>
      <c r="H28" s="8" t="s">
        <v>21</v>
      </c>
      <c r="I28" s="9">
        <v>0</v>
      </c>
      <c r="J28" s="53">
        <v>3</v>
      </c>
      <c r="K28" s="50" t="s">
        <v>78</v>
      </c>
      <c r="L28" s="51">
        <v>2700000</v>
      </c>
      <c r="M28" s="43">
        <f>L28/$B$31</f>
        <v>0.21951219512195122</v>
      </c>
      <c r="N28" s="52"/>
      <c r="O28" s="50">
        <v>3</v>
      </c>
      <c r="P28" s="98">
        <f>O28/J28</f>
        <v>1</v>
      </c>
      <c r="Q28" s="50"/>
      <c r="S28" s="28"/>
    </row>
    <row r="29" spans="1:19" ht="36" x14ac:dyDescent="0.25">
      <c r="A29" s="7">
        <v>5</v>
      </c>
      <c r="B29" s="7"/>
      <c r="C29" s="7" t="s">
        <v>37</v>
      </c>
      <c r="D29" s="7" t="s">
        <v>8</v>
      </c>
      <c r="E29" s="8" t="s">
        <v>6</v>
      </c>
      <c r="F29" s="7" t="s">
        <v>15</v>
      </c>
      <c r="G29" s="8" t="s">
        <v>68</v>
      </c>
      <c r="H29" s="8" t="s">
        <v>36</v>
      </c>
      <c r="I29" s="9">
        <v>700</v>
      </c>
      <c r="J29" s="51">
        <v>4000</v>
      </c>
      <c r="K29" s="50" t="s">
        <v>74</v>
      </c>
      <c r="L29" s="51">
        <v>2000000</v>
      </c>
      <c r="M29" s="43">
        <f>L29/$B$31</f>
        <v>0.16260162601626016</v>
      </c>
      <c r="N29" s="52"/>
      <c r="O29" s="50">
        <v>4191</v>
      </c>
      <c r="P29" s="98">
        <f>O29/J29</f>
        <v>1.04775</v>
      </c>
      <c r="Q29" s="49"/>
    </row>
    <row r="30" spans="1:19" ht="36" x14ac:dyDescent="0.25">
      <c r="A30" s="7">
        <v>5</v>
      </c>
      <c r="B30" s="7"/>
      <c r="C30" s="7" t="s">
        <v>34</v>
      </c>
      <c r="D30" s="7" t="s">
        <v>8</v>
      </c>
      <c r="E30" s="8" t="s">
        <v>6</v>
      </c>
      <c r="F30" s="7" t="s">
        <v>15</v>
      </c>
      <c r="G30" s="8" t="s">
        <v>35</v>
      </c>
      <c r="H30" s="8" t="s">
        <v>36</v>
      </c>
      <c r="I30" s="12">
        <v>150</v>
      </c>
      <c r="J30" s="51">
        <v>420</v>
      </c>
      <c r="K30" s="50" t="s">
        <v>87</v>
      </c>
      <c r="L30" s="51">
        <v>4000000</v>
      </c>
      <c r="M30" s="43">
        <f>L30/$B$31</f>
        <v>0.32520325203252032</v>
      </c>
      <c r="N30" s="52"/>
      <c r="O30" s="50">
        <v>420</v>
      </c>
      <c r="P30" s="98">
        <f>O30/J30</f>
        <v>1</v>
      </c>
      <c r="Q30" s="50"/>
      <c r="S30" s="28"/>
    </row>
    <row r="31" spans="1:19" s="2" customFormat="1" x14ac:dyDescent="0.25">
      <c r="A31" s="13" t="s">
        <v>48</v>
      </c>
      <c r="B31" s="55">
        <v>12300000</v>
      </c>
      <c r="C31" s="13"/>
      <c r="D31" s="13"/>
      <c r="E31" s="15"/>
      <c r="F31" s="13"/>
      <c r="G31" s="15"/>
      <c r="H31" s="15"/>
      <c r="I31" s="16"/>
      <c r="J31" s="54"/>
      <c r="K31" s="55"/>
      <c r="L31" s="55">
        <f>L28+L29+L30</f>
        <v>8700000</v>
      </c>
      <c r="M31" s="57">
        <f>L31/B31</f>
        <v>0.70731707317073167</v>
      </c>
      <c r="N31" s="94" t="s">
        <v>59</v>
      </c>
      <c r="O31" s="55"/>
      <c r="P31" s="89"/>
      <c r="Q31" s="20"/>
      <c r="R31"/>
      <c r="S31" s="23"/>
    </row>
    <row r="32" spans="1:19" x14ac:dyDescent="0.25">
      <c r="J32" s="95"/>
      <c r="K32" s="96"/>
      <c r="L32" s="95"/>
      <c r="M32" s="96" t="s">
        <v>73</v>
      </c>
      <c r="N32" s="95"/>
      <c r="O32" s="96"/>
      <c r="P32" s="48"/>
    </row>
    <row r="33" spans="7:17" x14ac:dyDescent="0.25">
      <c r="J33" s="95"/>
      <c r="K33" s="96"/>
      <c r="L33" s="95"/>
      <c r="M33" s="95"/>
      <c r="N33" s="95"/>
      <c r="O33" s="96"/>
    </row>
    <row r="40" spans="7:17" x14ac:dyDescent="0.25">
      <c r="I40" s="36"/>
    </row>
    <row r="41" spans="7:17" x14ac:dyDescent="0.25">
      <c r="K41" s="1"/>
    </row>
    <row r="42" spans="7:17" x14ac:dyDescent="0.25">
      <c r="K42" s="1"/>
    </row>
    <row r="43" spans="7:17" x14ac:dyDescent="0.25">
      <c r="K43" s="1"/>
      <c r="L43" s="39"/>
      <c r="O43" s="77"/>
      <c r="Q43" s="77"/>
    </row>
    <row r="44" spans="7:17" x14ac:dyDescent="0.25">
      <c r="K44" s="1"/>
    </row>
    <row r="45" spans="7:17" x14ac:dyDescent="0.25">
      <c r="K45" s="1"/>
    </row>
    <row r="46" spans="7:17" x14ac:dyDescent="0.25">
      <c r="K46" s="1"/>
    </row>
    <row r="47" spans="7:17" x14ac:dyDescent="0.25">
      <c r="K47" s="1"/>
    </row>
    <row r="48" spans="7:17" x14ac:dyDescent="0.25">
      <c r="G48" s="30"/>
      <c r="K48" s="1"/>
      <c r="L48" s="42"/>
      <c r="O48" s="78"/>
      <c r="Q48" s="78"/>
    </row>
    <row r="49" spans="9:17" x14ac:dyDescent="0.25">
      <c r="K49" s="1"/>
      <c r="L49" s="42"/>
      <c r="O49" s="78"/>
      <c r="Q49" s="78"/>
    </row>
    <row r="50" spans="9:17" x14ac:dyDescent="0.25">
      <c r="I50" s="36"/>
      <c r="J50" s="41"/>
      <c r="L50" s="38"/>
      <c r="O50" s="79"/>
      <c r="Q50" s="79"/>
    </row>
    <row r="51" spans="9:17" x14ac:dyDescent="0.25">
      <c r="J51" s="42"/>
      <c r="L51" s="36"/>
      <c r="O51" s="40"/>
      <c r="Q51" s="40"/>
    </row>
    <row r="52" spans="9:17" x14ac:dyDescent="0.25">
      <c r="J52" s="36"/>
      <c r="K52" s="40"/>
    </row>
    <row r="66" spans="12:17" x14ac:dyDescent="0.25">
      <c r="L66" s="42">
        <v>2551759.5</v>
      </c>
      <c r="O66" s="78"/>
      <c r="Q66" s="78"/>
    </row>
    <row r="67" spans="12:17" x14ac:dyDescent="0.25">
      <c r="L67" s="42">
        <v>2807051.5</v>
      </c>
      <c r="O67" s="78"/>
      <c r="Q67" s="78"/>
    </row>
    <row r="68" spans="12:17" x14ac:dyDescent="0.25">
      <c r="L68" s="30">
        <f>L66+L67</f>
        <v>5358811</v>
      </c>
      <c r="O68" s="80"/>
      <c r="Q68" s="80"/>
    </row>
    <row r="69" spans="12:17" x14ac:dyDescent="0.25">
      <c r="L69" s="1">
        <f>L68*2</f>
        <v>10717622</v>
      </c>
    </row>
    <row r="86" spans="4:6" x14ac:dyDescent="0.25">
      <c r="D86" s="3" t="s">
        <v>8</v>
      </c>
      <c r="E86" s="1" t="s">
        <v>6</v>
      </c>
      <c r="F86" s="1" t="s">
        <v>7</v>
      </c>
    </row>
    <row r="87" spans="4:6" x14ac:dyDescent="0.25">
      <c r="D87" s="3" t="s">
        <v>9</v>
      </c>
      <c r="E87" s="1" t="s">
        <v>12</v>
      </c>
      <c r="F87" s="1" t="s">
        <v>14</v>
      </c>
    </row>
    <row r="88" spans="4:6" x14ac:dyDescent="0.25">
      <c r="D88" s="3" t="s">
        <v>10</v>
      </c>
      <c r="F88" s="1" t="s">
        <v>15</v>
      </c>
    </row>
  </sheetData>
  <autoFilter ref="A1:J32" xr:uid="{00000000-0009-0000-0000-000000000000}"/>
  <dataValidations count="4">
    <dataValidation type="list" allowBlank="1" showInputMessage="1" showErrorMessage="1" sqref="E2 D2:D5 F2:F5" xr:uid="{00000000-0002-0000-0000-000000000000}">
      <formula1>#REF!</formula1>
    </dataValidation>
    <dataValidation type="list" allowBlank="1" showInputMessage="1" showErrorMessage="1" sqref="D2:D30" xr:uid="{00000000-0002-0000-0000-000001000000}">
      <formula1>$D$86:$D$88</formula1>
    </dataValidation>
    <dataValidation type="list" allowBlank="1" showInputMessage="1" showErrorMessage="1" sqref="E2:E30" xr:uid="{00000000-0002-0000-0000-000002000000}">
      <formula1>$E$86:$E$87</formula1>
    </dataValidation>
    <dataValidation type="list" allowBlank="1" showInputMessage="1" showErrorMessage="1" sqref="F2:F30" xr:uid="{00000000-0002-0000-0000-000003000000}">
      <formula1>$F$86:$F$88</formula1>
    </dataValidation>
  </dataValidations>
  <pageMargins left="0.34" right="0.15748031496062992" top="0.26" bottom="0.17" header="0.31496062992125984" footer="0.17"/>
  <pageSetup paperSize="8" scale="71"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Έγγραφο" ma:contentTypeID="0x0101009E265676276D4543BB11AFED9F4FA674" ma:contentTypeVersion="17" ma:contentTypeDescription="Δημιουργία νέου εγγράφου" ma:contentTypeScope="" ma:versionID="e8eeb7b416897385d962fdcc98525572">
  <xsd:schema xmlns:xsd="http://www.w3.org/2001/XMLSchema" xmlns:xs="http://www.w3.org/2001/XMLSchema" xmlns:p="http://schemas.microsoft.com/office/2006/metadata/properties" xmlns:ns2="f8753f4c-4ed1-4889-8ca1-d877a73afbbb" xmlns:ns3="88e7c9ee-6af5-43dc-a60c-0acb741b8925" targetNamespace="http://schemas.microsoft.com/office/2006/metadata/properties" ma:root="true" ma:fieldsID="b724f220dc9700205d120ebbdce815f9" ns2:_="" ns3:_="">
    <xsd:import namespace="f8753f4c-4ed1-4889-8ca1-d877a73afbbb"/>
    <xsd:import namespace="88e7c9ee-6af5-43dc-a60c-0acb741b892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753f4c-4ed1-4889-8ca1-d877a73afb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Ετικέτες εικόνας" ma:readOnly="false" ma:fieldId="{5cf76f15-5ced-4ddc-b409-7134ff3c332f}" ma:taxonomyMulti="true" ma:sspId="b0dd2c77-3bcd-459e-b201-947657fccbc7"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8e7c9ee-6af5-43dc-a60c-0acb741b8925" elementFormDefault="qualified">
    <xsd:import namespace="http://schemas.microsoft.com/office/2006/documentManagement/types"/>
    <xsd:import namespace="http://schemas.microsoft.com/office/infopath/2007/PartnerControls"/>
    <xsd:element name="SharedWithUsers" ma:index="19"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Κοινή χρήση με λεπτομέρειες" ma:internalName="SharedWithDetails" ma:readOnly="true">
      <xsd:simpleType>
        <xsd:restriction base="dms:Note">
          <xsd:maxLength value="255"/>
        </xsd:restriction>
      </xsd:simpleType>
    </xsd:element>
    <xsd:element name="TaxCatchAll" ma:index="23" nillable="true" ma:displayName="Taxonomy Catch All Column" ma:hidden="true" ma:list="{b62f65d8-500c-4ebe-8e38-c48ab18760c8}" ma:internalName="TaxCatchAll" ma:showField="CatchAllData" ma:web="88e7c9ee-6af5-43dc-a60c-0acb741b89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8e7c9ee-6af5-43dc-a60c-0acb741b8925" xsi:nil="true"/>
    <lcf76f155ced4ddcb4097134ff3c332f xmlns="f8753f4c-4ed1-4889-8ca1-d877a73afbb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D56BF9-2A29-47A6-AE90-E565D869EA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753f4c-4ed1-4889-8ca1-d877a73afbbb"/>
    <ds:schemaRef ds:uri="88e7c9ee-6af5-43dc-a60c-0acb741b89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C7ECA60-FDA8-42F6-98CE-F0EE868300AD}">
  <ds:schemaRefs>
    <ds:schemaRef ds:uri="http://purl.org/dc/terms/"/>
    <ds:schemaRef ds:uri="http://www.w3.org/XML/1998/namespace"/>
    <ds:schemaRef ds:uri="http://purl.org/dc/dcmitype/"/>
    <ds:schemaRef ds:uri="http://schemas.microsoft.com/office/2006/metadata/properties"/>
    <ds:schemaRef ds:uri="http://schemas.microsoft.com/office/infopath/2007/PartnerControls"/>
    <ds:schemaRef ds:uri="http://schemas.microsoft.com/office/2006/documentManagement/types"/>
    <ds:schemaRef ds:uri="http://schemas.openxmlformats.org/package/2006/metadata/core-properties"/>
    <ds:schemaRef ds:uri="88e7c9ee-6af5-43dc-a60c-0acb741b8925"/>
    <ds:schemaRef ds:uri="f8753f4c-4ed1-4889-8ca1-d877a73afbbb"/>
    <ds:schemaRef ds:uri="http://purl.org/dc/elements/1.1/"/>
  </ds:schemaRefs>
</ds:datastoreItem>
</file>

<file path=customXml/itemProps3.xml><?xml version="1.0" encoding="utf-8"?>
<ds:datastoreItem xmlns:ds="http://schemas.openxmlformats.org/officeDocument/2006/customXml" ds:itemID="{DE42CC20-8DED-4000-94AF-94916D1031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Καθορισμένες περιοχές</vt:lpstr>
      </vt:variant>
      <vt:variant>
        <vt:i4>2</vt:i4>
      </vt:variant>
    </vt:vector>
  </HeadingPairs>
  <TitlesOfParts>
    <vt:vector size="3" baseType="lpstr">
      <vt:lpstr>Πλαίσιο Επίδοσης ΠΕΠ ΝΑ 14-20</vt:lpstr>
      <vt:lpstr>'Πλαίσιο Επίδοσης ΠΕΠ ΝΑ 14-20'!Print_Area</vt:lpstr>
      <vt:lpstr>'Πλαίσιο Επίδοσης ΠΕΠ ΝΑ 14-20'!Print_Titles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Πραγιάτη, Μαρία</dc:creator>
  <cp:lastModifiedBy>ΠΑΛΑΙΟΛΟΓΟΥ AΓΓΕΛΙΚΗ</cp:lastModifiedBy>
  <cp:lastPrinted>2023-08-06T13:59:38Z</cp:lastPrinted>
  <dcterms:created xsi:type="dcterms:W3CDTF">2018-05-04T09:22:27Z</dcterms:created>
  <dcterms:modified xsi:type="dcterms:W3CDTF">2023-10-06T12:07:14Z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0x0101009E265676276D4543BB11AFED9F4FA674</vt:lpwstr>
  </property>
</Properties>
</file>