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231"/>
  <workbookPr defaultThemeVersion="124226"/>
  <mc:AlternateContent xmlns:mc="http://schemas.openxmlformats.org/markup-compatibility/2006">
    <mc:Choice Requires="x15">
      <x15ac:absPath xmlns:x15ac="http://schemas.microsoft.com/office/spreadsheetml/2010/11/ac" url="\\LKNSERVER\Temporary\ΣΤΕΡΕΑ ΕΛΛΑΔΑ 2023\ΠΡΟΤΑΣΗ 6ης ΑΝΑΘΕΩΡΗΣΗΣ ΠΣΤΕ 2014-2020\ΤΕΛΙΚΑ ΑΡΧΕΙΑ ΑΠΟΣΤΟΛΗ 6ης ΑΝΑΘΕΩΡΗΣΗΣ_ΣΕΠΤΕΜΒΡΙΟΣ 25-07-2023\ΕΠΙΣΥΝΑΠΤΌΜΕΝΑ\"/>
    </mc:Choice>
  </mc:AlternateContent>
  <xr:revisionPtr revIDLastSave="0" documentId="13_ncr:1_{D4C6B7E3-C8A7-4A8F-9C55-31750EF796C4}" xr6:coauthVersionLast="45" xr6:coauthVersionMax="45" xr10:uidLastSave="{00000000-0000-0000-0000-000000000000}"/>
  <bookViews>
    <workbookView xWindow="-115" yWindow="-115" windowWidth="27878" windowHeight="15192" tabRatio="704" firstSheet="2" activeTab="2" xr2:uid="{00000000-000D-0000-FFFF-FFFF00000000}"/>
  </bookViews>
  <sheets>
    <sheet name="ΠΛΑΙΣΙΟ ΕΠΙΔΟΣΗΣ_αναθεωρ" sheetId="7" state="hidden" r:id="rId1"/>
    <sheet name="ΠΡΟΤΑΣΗ 5ης ΑΝΑΘΕΩΡΗΣΗΣ" sheetId="11" state="hidden" r:id="rId2"/>
    <sheet name="ΠΡΟΤΑΣΗ 6ης ΑΝΑΘΕΩΡΗΣΗΣ" sheetId="13" r:id="rId3"/>
    <sheet name="ΑΙΤΙΟΛΟΓΗΣΗ ΠΛΑΙΣΙΟΥ ΕΠΙΔΟΣΗΣ" sheetId="12" r:id="rId4"/>
  </sheets>
  <definedNames>
    <definedName name="_xlnm._FilterDatabase" localSheetId="3" hidden="1">'ΑΙΤΙΟΛΟΓΗΣΗ ΠΛΑΙΣΙΟΥ ΕΠΙΔΟΣΗΣ'!$A$1:$M$34</definedName>
    <definedName name="_xlnm._FilterDatabase" localSheetId="0" hidden="1">'ΠΛΑΙΣΙΟ ΕΠΙΔΟΣΗΣ_αναθεωρ'!$A$3:$V$43</definedName>
    <definedName name="_Hlk82697922" localSheetId="3">'ΑΙΤΙΟΛΟΓΗΣΗ ΠΛΑΙΣΙΟΥ ΕΠΙΔΟΣΗΣ'!$M$26</definedName>
    <definedName name="_xlnm.Print_Area" localSheetId="0">'ΠΛΑΙΣΙΟ ΕΠΙΔΟΣΗΣ_αναθεωρ'!$A$1:$Y$51</definedName>
    <definedName name="_xlnm.Print_Titles" localSheetId="0">'ΠΛΑΙΣΙΟ ΕΠΙΔΟΣΗΣ_αναθεωρ'!$4:$4</definedName>
    <definedName name="_xlnm.Print_Titles" localSheetId="1">'ΠΡΟΤΑΣΗ 5ης ΑΝΑΘΕΩΡΗΣΗΣ'!$1:$3</definedName>
    <definedName name="_xlnm.Print_Titles" localSheetId="2">'ΠΡΟΤΑΣΗ 6ης ΑΝΑΘΕΩΡΗΣΗΣ'!$1:$3</definedName>
  </definedNames>
  <calcPr calcId="191029"/>
</workbook>
</file>

<file path=xl/calcChain.xml><?xml version="1.0" encoding="utf-8"?>
<calcChain xmlns="http://schemas.openxmlformats.org/spreadsheetml/2006/main">
  <c r="P12" i="13" l="1"/>
  <c r="R13" i="13"/>
  <c r="R42" i="13" l="1"/>
  <c r="Q42" i="13" l="1"/>
  <c r="R32" i="13"/>
  <c r="Q28" i="13"/>
  <c r="R28" i="13" s="1"/>
  <c r="R24" i="13"/>
  <c r="R20" i="13"/>
  <c r="R11" i="13"/>
  <c r="P41" i="13" l="1"/>
  <c r="R14" i="13" l="1"/>
  <c r="U14" i="13" l="1"/>
  <c r="P30" i="13" l="1"/>
  <c r="Q46" i="13" l="1"/>
  <c r="R46" i="13" s="1"/>
  <c r="P45" i="13"/>
  <c r="R43" i="13"/>
  <c r="R40" i="13"/>
  <c r="R39" i="13"/>
  <c r="R38" i="13"/>
  <c r="R37" i="13"/>
  <c r="R36" i="13"/>
  <c r="Q35" i="13"/>
  <c r="R35" i="13" s="1"/>
  <c r="P34" i="13"/>
  <c r="R33" i="13"/>
  <c r="Q31" i="13"/>
  <c r="R31" i="13" s="1"/>
  <c r="R29" i="13"/>
  <c r="P27" i="13"/>
  <c r="R26" i="13"/>
  <c r="Q23" i="13"/>
  <c r="R23" i="13" s="1"/>
  <c r="P22" i="13"/>
  <c r="R21" i="13"/>
  <c r="Q19" i="13"/>
  <c r="R19" i="13" s="1"/>
  <c r="P18" i="13"/>
  <c r="R17" i="13"/>
  <c r="Q16" i="13"/>
  <c r="R16" i="13" s="1"/>
  <c r="P15" i="13"/>
  <c r="Q13" i="13"/>
  <c r="Q10" i="13"/>
  <c r="R10" i="13" s="1"/>
  <c r="P9" i="13"/>
  <c r="R8" i="13"/>
  <c r="Q7" i="13"/>
  <c r="R7" i="13" s="1"/>
  <c r="P6" i="13"/>
  <c r="R4" i="13"/>
  <c r="R41" i="11" l="1"/>
  <c r="R11" i="11" l="1"/>
  <c r="R15" i="11"/>
  <c r="R37" i="11"/>
  <c r="R21" i="11" l="1"/>
  <c r="U11" i="11" l="1"/>
  <c r="V11" i="11" s="1"/>
  <c r="R42" i="11" l="1"/>
  <c r="P35" i="11"/>
  <c r="P32" i="11"/>
  <c r="P24" i="11"/>
  <c r="P28" i="11"/>
  <c r="S24" i="11"/>
  <c r="Q25" i="11"/>
  <c r="Q10" i="11"/>
  <c r="Q15" i="11"/>
  <c r="Q20" i="11"/>
  <c r="R20" i="11" s="1"/>
  <c r="R16" i="11"/>
  <c r="R4" i="11" l="1"/>
  <c r="Q51" i="11" l="1"/>
  <c r="R51" i="11" s="1"/>
  <c r="P50" i="11"/>
  <c r="R48" i="11"/>
  <c r="Q47" i="11"/>
  <c r="R47" i="11" s="1"/>
  <c r="P46" i="11"/>
  <c r="R45" i="11"/>
  <c r="R44" i="11"/>
  <c r="R43" i="11"/>
  <c r="Q40" i="11"/>
  <c r="R40" i="11" s="1"/>
  <c r="P39" i="11"/>
  <c r="R38" i="11"/>
  <c r="Q36" i="11"/>
  <c r="R36" i="11" s="1"/>
  <c r="R34" i="11"/>
  <c r="Q33" i="11"/>
  <c r="R33" i="11" s="1"/>
  <c r="R31" i="11"/>
  <c r="R30" i="11"/>
  <c r="Q29" i="11"/>
  <c r="R29" i="11" s="1"/>
  <c r="R27" i="11"/>
  <c r="R26" i="11"/>
  <c r="R25" i="11"/>
  <c r="R23" i="11"/>
  <c r="P19" i="11"/>
  <c r="P14" i="11"/>
  <c r="R10" i="11"/>
  <c r="P9" i="11"/>
  <c r="R8" i="11"/>
  <c r="Q7" i="11"/>
  <c r="R7" i="11" s="1"/>
  <c r="P6" i="11"/>
  <c r="V43" i="7" l="1"/>
  <c r="V41" i="7"/>
  <c r="V40" i="7"/>
  <c r="V39" i="7"/>
  <c r="V38" i="7"/>
  <c r="V36" i="7"/>
  <c r="V35" i="7"/>
  <c r="V34" i="7"/>
  <c r="V32" i="7"/>
  <c r="V29" i="7"/>
  <c r="V28" i="7"/>
  <c r="V25" i="7"/>
  <c r="V24" i="7"/>
  <c r="V23" i="7"/>
  <c r="V20" i="7"/>
  <c r="V19" i="7"/>
  <c r="V16" i="7"/>
  <c r="V15" i="7"/>
  <c r="V14" i="7"/>
  <c r="V12" i="7"/>
  <c r="V11" i="7"/>
  <c r="V10" i="7"/>
  <c r="V9" i="7"/>
  <c r="V8" i="7"/>
  <c r="V7" i="7"/>
  <c r="S43" i="7"/>
  <c r="R43" i="7"/>
  <c r="Q43" i="7"/>
  <c r="S41" i="7"/>
  <c r="R41" i="7"/>
  <c r="Q41" i="7"/>
  <c r="S40" i="7"/>
  <c r="R40" i="7"/>
  <c r="Q40" i="7"/>
  <c r="S35" i="7"/>
  <c r="R35" i="7"/>
  <c r="Q35" i="7"/>
  <c r="S34" i="7"/>
  <c r="R34" i="7"/>
  <c r="Q34" i="7"/>
  <c r="S32" i="7"/>
  <c r="R32" i="7"/>
  <c r="Q32" i="7"/>
  <c r="S29" i="7"/>
  <c r="R29" i="7"/>
  <c r="Q29" i="7"/>
  <c r="S28" i="7"/>
  <c r="R28" i="7"/>
  <c r="Q28" i="7"/>
  <c r="S25" i="7"/>
  <c r="R25" i="7"/>
  <c r="Q25" i="7"/>
  <c r="S24" i="7"/>
  <c r="R24" i="7"/>
  <c r="Q24" i="7"/>
  <c r="S23" i="7"/>
  <c r="R23" i="7"/>
  <c r="Q23" i="7"/>
  <c r="S20" i="7"/>
  <c r="R20" i="7"/>
  <c r="Q20" i="7"/>
  <c r="S19" i="7"/>
  <c r="R19" i="7"/>
  <c r="Q19" i="7"/>
  <c r="S16" i="7"/>
  <c r="R16" i="7"/>
  <c r="Q16" i="7"/>
  <c r="S15" i="7"/>
  <c r="R15" i="7"/>
  <c r="Q15" i="7"/>
  <c r="S14" i="7"/>
  <c r="R14" i="7"/>
  <c r="Q14" i="7"/>
  <c r="S12" i="7"/>
  <c r="R12" i="7"/>
  <c r="Q12" i="7"/>
  <c r="S11" i="7"/>
  <c r="R11" i="7"/>
  <c r="Q11" i="7"/>
  <c r="S10" i="7"/>
  <c r="R10" i="7"/>
  <c r="Q10" i="7"/>
  <c r="S9" i="7"/>
  <c r="R9" i="7"/>
  <c r="Q9" i="7"/>
  <c r="S8" i="7"/>
  <c r="R8" i="7"/>
  <c r="Q8" i="7"/>
  <c r="S7" i="7"/>
  <c r="R7" i="7"/>
  <c r="Q7" i="7"/>
  <c r="V37" i="7"/>
  <c r="S37" i="7"/>
  <c r="R37" i="7"/>
  <c r="Q37" i="7"/>
  <c r="S36" i="7"/>
  <c r="R36" i="7"/>
  <c r="Q36" i="7"/>
  <c r="V31" i="7"/>
  <c r="S39" i="7"/>
  <c r="R39" i="7"/>
  <c r="Q39" i="7"/>
  <c r="S38" i="7"/>
  <c r="R38" i="7"/>
  <c r="Q38" i="7"/>
  <c r="AB8" i="7"/>
  <c r="AB7" i="7"/>
  <c r="AB9" i="7" s="1"/>
  <c r="AC8" i="7" s="1"/>
  <c r="AC7" i="7" l="1"/>
</calcChain>
</file>

<file path=xl/sharedStrings.xml><?xml version="1.0" encoding="utf-8"?>
<sst xmlns="http://schemas.openxmlformats.org/spreadsheetml/2006/main" count="1144" uniqueCount="385">
  <si>
    <t>Δείκτης</t>
  </si>
  <si>
    <t>Μονάδα μέτρησης</t>
  </si>
  <si>
    <t>Αριθμός</t>
  </si>
  <si>
    <t>Επιχειρήσεις</t>
  </si>
  <si>
    <t>CO02</t>
  </si>
  <si>
    <t>Παραγωγικές επενδύσεις: Αριθμός επιχειρήσεων που λαμβάνουν επιχορηγήσεις</t>
  </si>
  <si>
    <t>CO32</t>
  </si>
  <si>
    <t>Ενεργειακή απόδοση: Μείωση της ετήσιας κατανάλωσης πρωτογενούς ενέργειας των δημόσιων κτιρίων</t>
  </si>
  <si>
    <t>kWh/έτος</t>
  </si>
  <si>
    <t>Τ2213</t>
  </si>
  <si>
    <t>Μήκος δικτύου ποδηλατόδροων / μονοπατιών</t>
  </si>
  <si>
    <t>km</t>
  </si>
  <si>
    <t>Άτομα</t>
  </si>
  <si>
    <t>T2215</t>
  </si>
  <si>
    <t>Συνολική έκταση περιοχών που καλύπτονται</t>
  </si>
  <si>
    <t>Hectares</t>
  </si>
  <si>
    <t>CO09</t>
  </si>
  <si>
    <t>Αειφόρος Τουρισμός: Αύξηση του αναμενόμενου αριθμού επισκέψεων σε ενισχυόμενες τοποθεσίες πολιτιστικής και φυσικής κληρονομιάς και πόλους έλξης επισκεπτών</t>
  </si>
  <si>
    <t>Επισκέψεις/έτος</t>
  </si>
  <si>
    <t>CO38</t>
  </si>
  <si>
    <t>Αστική ανάπτυξη: Δημιουργία ή ανάπλαση υπαίθριων χώρων σε αστικές περιοχές</t>
  </si>
  <si>
    <t>Τετραγωνικά μέτρα</t>
  </si>
  <si>
    <t>CO13</t>
  </si>
  <si>
    <t>Οδικό δίκτυο: Συνολικό μήκος νέων οδών</t>
  </si>
  <si>
    <t>χλμ.</t>
  </si>
  <si>
    <t>CO14</t>
  </si>
  <si>
    <t>Οδικό δίκτυο: Συνολικό μήκος ανακατασκευασμένων ή αναβαθμισμένων οδών</t>
  </si>
  <si>
    <t>CO36</t>
  </si>
  <si>
    <t>Υγεία: Πληθυσμός που καλύπτεται από βελτιωμένες υπηρεσίες υγείας</t>
  </si>
  <si>
    <t>11 - Επένδυση στην εκπαίδευση, την απόκτηση δεξιοτήτων και τη διά βίου μάθηση</t>
  </si>
  <si>
    <t>T2261</t>
  </si>
  <si>
    <t>Δυναμικότητα  ενισχυόμενων υποδομών δευτεροβάθμιας, τριτοβάθμιας και  επαγγελματικής εκπαίδευσης</t>
  </si>
  <si>
    <t>1 - Ενίσχυση της έρευνας, της τεχνολογικής ανάπτυξης και της καινοτομίας</t>
  </si>
  <si>
    <t>2 - Βελτίωση της πρόσβασης, της χρήσης και της ποιότητας των τεχνολογιών των πληροφοριών και των επικοινωνιών</t>
  </si>
  <si>
    <t>Κωδ.</t>
  </si>
  <si>
    <t>3 - Βελτίωση της ανταγωνιστικότητας των μικρομεσαίων επιχειρήσεων</t>
  </si>
  <si>
    <t>4 - Υποστήριξη της μετάβασης προς μια οικονομία χαμηλών εκπομπών διοξειδίου του άνθρακα σε όλους τους τομείς</t>
  </si>
  <si>
    <t>5 - Προώθηση της προσαρμογής στην κλιματική αλλαγή, της πρόληψης και της διαχείρισης κινδύνων</t>
  </si>
  <si>
    <t>6 - Προστασία του περιβάλλοντος και προώθηση της αποδοτικότητας των πόρων</t>
  </si>
  <si>
    <t>7 - Προώθηση των βιώσιμων μεταφορών και άρση των προβλημάτων σε βασικές υποδομές δικτύων</t>
  </si>
  <si>
    <t>9 - Προώθηση της κοινωνικής ένταξης και καταπολέμηση της φτώχειας - ΕΤΠΑ</t>
  </si>
  <si>
    <t>Άξονας Προτεραίοτητας</t>
  </si>
  <si>
    <t>Τύπος Δείκτη</t>
  </si>
  <si>
    <t>F100</t>
  </si>
  <si>
    <t>K2011</t>
  </si>
  <si>
    <t>Ποσό Πιστοποιημένων Δαπανών</t>
  </si>
  <si>
    <t>Euros</t>
  </si>
  <si>
    <t xml:space="preserve">Ενταγμένα έργα (clusters) </t>
  </si>
  <si>
    <t>Εκροών</t>
  </si>
  <si>
    <t>Χρηματοοικονομικός</t>
  </si>
  <si>
    <t>Βασικού Σταδίου Υλοποίησης (ΒΣΥ)</t>
  </si>
  <si>
    <t>Επενδυτική Προτεραιότητα</t>
  </si>
  <si>
    <t>1b</t>
  </si>
  <si>
    <t xml:space="preserve">2b </t>
  </si>
  <si>
    <t>1a, 1b</t>
  </si>
  <si>
    <t>3c</t>
  </si>
  <si>
    <t>2b, 2c</t>
  </si>
  <si>
    <t>3a, 3c, 3d</t>
  </si>
  <si>
    <t>4c</t>
  </si>
  <si>
    <t xml:space="preserve">4e </t>
  </si>
  <si>
    <t>K2012</t>
  </si>
  <si>
    <t>K2013</t>
  </si>
  <si>
    <t>Ενταγμένα έργα ενεργειακής αναβάθμισης δημοσίων κτιρίων</t>
  </si>
  <si>
    <t>Ενταγμένα έργα ποδηλατοδρόμων/ μονοπατιών</t>
  </si>
  <si>
    <t>4c, 4e</t>
  </si>
  <si>
    <t>5b</t>
  </si>
  <si>
    <t>5a, 5b</t>
  </si>
  <si>
    <t>Κ2014</t>
  </si>
  <si>
    <t>Ενταγμένα έργα αποκατάστασης χώρων</t>
  </si>
  <si>
    <t xml:space="preserve">6c </t>
  </si>
  <si>
    <t xml:space="preserve">6e </t>
  </si>
  <si>
    <t>K2015</t>
  </si>
  <si>
    <t>K2016</t>
  </si>
  <si>
    <t>Ενταγμένα έργα αναπλάσεων σε αστικές περιοχές</t>
  </si>
  <si>
    <t>Ενταγμένα έργα πολιτιστικής και φυσικής κληρονομιάς</t>
  </si>
  <si>
    <t>6b, 6c, 6d, 6e, 6g</t>
  </si>
  <si>
    <t>7b</t>
  </si>
  <si>
    <t>7b, 7e</t>
  </si>
  <si>
    <t>K2017</t>
  </si>
  <si>
    <t>K2018</t>
  </si>
  <si>
    <t>Ενταγμένα έργα ανακατασκευής
ή βελτίωσης οδών</t>
  </si>
  <si>
    <t>Ενταγμένα έργα νέων οδών</t>
  </si>
  <si>
    <t>9a</t>
  </si>
  <si>
    <t>K2019</t>
  </si>
  <si>
    <t>Ενταγμένα έργα στον τομέα της υγείας</t>
  </si>
  <si>
    <t>9a, 9d</t>
  </si>
  <si>
    <t xml:space="preserve">10a </t>
  </si>
  <si>
    <t>K2020</t>
  </si>
  <si>
    <t>Ενταγμένα έργα στην δευτεροβάθμια, τριτοβάθμια και επαγγελματική εκπαίδευση</t>
  </si>
  <si>
    <t>ΠΕΠ ΣΕ 2014 -2020</t>
  </si>
  <si>
    <t>Εκτίμηση Ποσοστού Επίτευξης (%)</t>
  </si>
  <si>
    <t>ΕΚΤΙΜΗΣΗ ΕΠΙΤΕΥΞΗΣ 
ΟΡΟΣΗΜΟΥ (2018)</t>
  </si>
  <si>
    <t>&gt;85%</t>
  </si>
  <si>
    <t>&gt;75%</t>
  </si>
  <si>
    <t>Δεν επιτυγχάνεται</t>
  </si>
  <si>
    <t>Ορόσημο  2018 (*)</t>
  </si>
  <si>
    <t>Τιμή Στόχος (2023), (*)</t>
  </si>
  <si>
    <t>CO05</t>
  </si>
  <si>
    <t>απασχολούμενοι, συμπεριλαμβανομένων των αυτοαπασχολουμένων</t>
  </si>
  <si>
    <t>8 - Προώθηση της βιώσιμης απασχόλησης υψηλής ποιότητας και υποστήριξη της κινητικότητας των εργαζομένων (ΕΚΤ)</t>
  </si>
  <si>
    <t>8v</t>
  </si>
  <si>
    <t>8iii, 8v</t>
  </si>
  <si>
    <t>210
(Α: 112
Γ: 98)</t>
  </si>
  <si>
    <t>600
(Α: 280
Γ: 320)</t>
  </si>
  <si>
    <t>CO01</t>
  </si>
  <si>
    <t>05502</t>
  </si>
  <si>
    <t>9i</t>
  </si>
  <si>
    <t>9i, 9iii</t>
  </si>
  <si>
    <t>9iii, 9iv</t>
  </si>
  <si>
    <t>9iiii</t>
  </si>
  <si>
    <t>9i, 9ii, 9iii, 9iv, 9v</t>
  </si>
  <si>
    <t>10 - Προώθηση της κοινωνικής ένταξης και καταπολέμηση της φτώχειας – ΕΚΤ</t>
  </si>
  <si>
    <t>άνεργοι, συμπεριλαμβανομένων των μακροχρόνια ανέργων</t>
  </si>
  <si>
    <t>Ατομα που αποδεσμεύονται από τη φροντίδα εξαρτώμενων ατόμων</t>
  </si>
  <si>
    <t>Αριθμός Υποστηριζόμενων δομών</t>
  </si>
  <si>
    <t>Αριθμός σχολικών μονάδων που επωφελούνται από εκπαιδευτικές παρεμβάσεις</t>
  </si>
  <si>
    <t>350
(Α: 70
Γ: 280)</t>
  </si>
  <si>
    <t>1.100
(Α: 220
Γ: 880)</t>
  </si>
  <si>
    <t>2.313
(Α: 22
Γ: 2.291)</t>
  </si>
  <si>
    <t>6.189
(Α: 312
Γ: 5.877)</t>
  </si>
  <si>
    <t>6 (**)</t>
  </si>
  <si>
    <t>Εκτιμάται ότι επιτυγχάνεται στο ακέραιο με βάση τη τιμή στόχου των ενταγμένων έργων, ενώ με βάση τη τιμή υλοποίησης υπολείπεται ελάχιστα, επιπλέον βρίσκεται σε πλήρη εξέλιξη το έργο της νυν σχολικής περιόδου 2017 - 2018.</t>
  </si>
  <si>
    <t>Εκτιμάται ότι επιτυγχάνεται στο ακέραιο, αφού σχεδόν το σύνολο των ενταγμένων δομών στην ΕΠ9iii βρίσκονται σε φάση ολοκλήρωσης, ενώ το μεγαλύτερο μέρος των ενταγμένων δομών στη ΕΠ9iv έχουν ενταχθεί τους δύο πρώτους μήνες του 2017, επομένως αρκετά έργα βρίσκονται σε πορεία ολοκλήρωσης.</t>
  </si>
  <si>
    <t xml:space="preserve">Εκτιμάται μια τιμή επίτευξης για το δείκτη πάνω από 85%, παρατηρείται από τα ήδη ενταγμένα έργα κάποιος βαθμός υστέρησης στη τιμή υλοποίησης σε σχέση με τη τιμή στόχου των ενταγμένων έργων. </t>
  </si>
  <si>
    <t>Εκτιμάται μια τιμή επίτευξης για το δείκτη πάνω από 85%, με βάση τη δυναμική των ενταγμένων έργων (η τιμή στόχος των ενταγμένων καλύπτει σημαντικά το ορόσημο), καθώς επίσης και το ρυθμό απορρόφησης του άξονα, ο οποίος παρουσιάζεται αρκετά συγκρατημένος. Ενώ θα πρέπει να συνυπολογιστεί το γεγονός ότι ακόμη δεν έχει προχωρήσει η εξειδίκευσης 3 ΕΠ (9ii, 9v &amp; 9vi) του άξονα.</t>
  </si>
  <si>
    <t xml:space="preserve">Εκτιμάται ότι θα επιτευχθεί το ορόσημο στο ακέραιο, ο δείκτης αφορά Βασικό Στάδιο Υλοποίησης (ΒΣΥ) για ενταγμένα έργα αποκατάστασης χώρων της ΕΠ5b. Ενώ με βάση τη φύση του ήδη ενταγμένου έργου στην ΕΠ5b (έργο προμήθειας εξοπλισμού) και επιπλέον το διαμορφωμένο ύψος της ΝοΔε, θεωρείται ότι το συγκεκριμένο έργο θα ολοκληρωθεί μέσα στο χρονικό πλαίσιο που οριοθετεί το ορόσημο του δείκτη. </t>
  </si>
  <si>
    <t>Εκτιμάται μια τιμή επίτευξης για το δείκτη πάνω από 75%, με βάση τη δυναμική των ενταγμένων έργων (η τιμή στόχος των ενταγμένων καλύπτει ως ένα βαθμό το ορόσημο) και επιπλέον ότι το μεγαλύτερο τμήμα των έργων έχουν συμβασιοποιηθεί. Ενώ θα πρέπει να ληφθεί υπόψη η φύση των ενταγμένων έργων, ειδικά της ΕΠ5a, (αντιπλημμυρικά, όμβρια - αποχετεύσεις), τα οποία παρασύρουν σε χαμηλούς ρυθμούς απορρόφησης τον άξονα.</t>
  </si>
  <si>
    <t>Ο χρηματοοικονομικός δείκτης του άξονα έχει ήδη επιτευχθεί.</t>
  </si>
  <si>
    <t>Εκτιμάται ότι θα επιτευχθεί το ορόσημο στο ακέραιο, ο δείκτης αφορά Βασικό Στάδιο Υλοποίησης (ΒΣΥ) για ενταγμένα έργα πολιτιστικής και φυσικής κληρονομιάς της ΕΠ6c. Όπως προκύπτει από τα στοιχεία του ΟΠΣ, ήδη δύο ενταγμένα έργα στην ΕΠ6c, βρίσκονται σε φάση ολοκλήρωσης.</t>
  </si>
  <si>
    <t>Εκτιμάται ότι δεν θα επιτευχθεί το ορόσημο, αφού ακόμη δεν έχει προχωρήσει η εξειδίκευση της ΕΠ6e. Επιπλέον στη παρούσα φάση, με βάση τη φύση των έργων (αναπλάσεις σε αστικές περιοχές), θεωρείται αδύνατη η ολοκλήρωση έργων, έτσι ώστε να προσμετρηθούν στο ορόσημο (2018)</t>
  </si>
  <si>
    <t>Δεν επιτυγχάνεται το ορόσημο, αφού ακόμη δεν έχει προχωρήσει η εξειδίκευση των ΕΠ του Άξονα. Επιπλέον στη παρούσα φάση,  με βάση τη φύση των έργων του άξονα θεωρείται αδύνατη η ολοκλήρωση έργων, έτσι ώστε να προσμετρηθούν στο ορόσημο (2018)</t>
  </si>
  <si>
    <t>Εκτιμάται ότι τελικά δεν θα επιτευχθούν τα ορόσημα και για τους δύο δείκτες του άξονα, αφού θα πρέπει πρώτα να πραγματοποιηθεί άμεσα ο διαχωρισμός και η κοστολόγηση σε σχέση με τις αντίστοιχες δράσεις της RIS και να προχωρήσει έτσι η εξειδίκευση των πιο σημαντικών ΚΠ του άξονα.  Επιπλέον στη παρούσα φάση,  με βάση τη φύση των έργων του άξονα θεωρείται αδύνατη η ολοκλήρωση έργων, έτσι ώστε να προσμετρηθούν στο ορόσημο (2018)</t>
  </si>
  <si>
    <t>Εκτιμάται ότι έστω και οριακά, θα επιτευχθεί το ορόσημο στο ακέραιο, ο δείκτης αφορά Βασικό Στάδιο Υλοποίησης (ΒΣΥ) για ενταγμένα έργα νέων οδών στην ΕΠ7b. Όπως προκύπτει από τα στοιχεία του ΟΠΣ, για το ενταγμένα έργο "ΚΑΤΑΣΚΕΥΗ ΟΔΟΥ ΣΥΝΔΕΣΗΣ ΠΑΘΕ-ΠΟΡΘΜΕΙΟ ΓΛΥΦΑΣ, ΤΜΗΜΑ ΑΠΟ Χ.Θ.:8+120 ΕΩΣ Χ.Θ.:11+627,05", όλα τα υποέργα του βρίσκονται εντός χρονοδιαγράμματος και είναι σε φάση ολοκλήρωσης.</t>
  </si>
  <si>
    <t xml:space="preserve">Δεν επιτυγχάνεται το ορόσημο, αφού ακόμη δεν έχει προχωρήσει η εξειδίκευση των ΕΠ του Άξονα. Επιπλέον ότι σημαντικές δράσεις της ΕΠ8v συνδέονται με τις δράσεις της RIS, οι οποίες ως ένα βαθμό έχουν "παγώσει". </t>
  </si>
  <si>
    <t>Εκτιμάται ότι δεν θα επιτευχθεί το ορόσημο, ο δείκτης αφορά Βασικό Στάδιο Υλοποίησης (ΒΣΥ) για ενταγμένα έργα στο τομέα της υγείας της ΕΠ9a. Η ΕΠ9a εμφανίζει δύο ενταγμένα έργα, από τα οποία το ένα έχει ολοκληρωθεί ενώ το άλλο δεν έχει ακόμη συμβασιοποιηθεί. Ενώ στη παρούσα φάση δεν φαίνεται να υπάρχει διαθέσιμο κάποιο τρίτο ώριμο έργο το οποίο είναι ικανό να ενταχθεί και να ολοκληρωθεί στους ΚΠ 53 &amp; 55 της ΕΠ9a (μέσα στα χρονικά πλαίσια που οριοθετεί το ορόσημο του δείκτη ΒΣΥ)</t>
  </si>
  <si>
    <t>Εκτιμάται ότι δεν θα επιτευχθεί το ορόσημο, ο δείκτης αφορά Βασικό Στάδιο Υλοποίησης (ΒΣΥ) για ενταγμένα έργα ανακατασκευής ή βελτίωσης οδών στην ΕΠ7b. Στη παρούσα φάση, η ΕΠ7b εμφανίζει ένα ενταγμένο έργο, το οποίο δεν έχει συμβασιοποιηθεί ακόμη. Παρά το γεγονός ότι το έργο αφορά σε εξοπλισμό ενίσχυσης υλικοτεχνικής υποδομής για τη βελτίωση της ασφάλειας στους χρήστες οδικού δικτυού και λόγω της φύσης του έργου δύναται πιθανόν να ολοκληρωθεί μέσα στα χρονικά πλαίσια που οριοθετεί ο δείκτης ΒΣΥ, στη παρούσα φάση δεν φαίνεται να υπάρχει διαθέσιμο κάποιο δεύτερο έργο (ώριμο) το οποίο είναι ικανό να ενταχθεί και να ολοκληρωθεί στο ΚΠ 34 της ΕΠ7b (μέσα στα χρονικά πλαίσια που οριοθετεί το ορόσημο του δείκτη ΒΣΥ)</t>
  </si>
  <si>
    <t>Εκτιμάται ότι δεν θα επιτευχθεί το ορόσημο, ο δείκτης αφορά Βασικό Στάδιο Υλοποίησης (ΒΣΥ) για ενταγμένα έργα στην δευτεροβάθμια, τριτοβάθμια και επαγγελματική εκπαίδευση της ΕΠ10a. Όπως προκύπτει από τα στοιχεία του ΟΠΣ, μόνο ένα ενταγμένο έργο αφορά στις βαθμίδες εκπαίδευσης που αναφέρονται στο δείκτη (τα άλλα ενταγμένα έργα αφορούν τη πρωτοβάθμια εκπαίδευση). Με δεδομένο τη φύση των έργων (εκπαιδευτικές υποδομές) και επιπλέον ότι στη παρούσα φάση δεν παρουσιάζονται ώριμα έργα που να αφορούν τη δευτεροβάθμια, τριτοβάθμια και επαγγελματική εκπαίδευση, θεωρείται σχεδόν αδύνατη η επίτευξη του ορόσημου.</t>
  </si>
  <si>
    <t>17 δείκτες δεν επιτυγχάνονται</t>
  </si>
  <si>
    <t>8 δείκτες επιτυγχάνονται στο ακέραιο</t>
  </si>
  <si>
    <t>3 δείκτες επιτυγχάνονται μερικώς</t>
  </si>
  <si>
    <t>Εκτίμηση, από συνολικά 28 δέικτες του Πλασίου Επίδοσης</t>
  </si>
  <si>
    <t xml:space="preserve">Εκτιμάται ότι δεν θα επιτευχθεί το ορόσημο του χρηματοοικονομικού δείκτη του άξονα, αυτό αποτυπώνεται από την έως τώρα χαμηλή δυναμική που παρουσιάζουν οι εντάξεις του άξονα (σημαντική υστέρηση των εντάξεων σε σχέση με το ορόσημο του δείκτη). Επιπλέον της φύσης των έργων που δύναται να ενταχθούν στον άξονα (νέοι δρόμοι, φυσικό αέριο), στη παρούσα φάση θεωρείται αδύνατη η ολοκλήρωση τέτοιων έργων, έτσι ώστε να προσμετρηθούν στο ορόσημο (2018) </t>
  </si>
  <si>
    <t xml:space="preserve">Εκτιμάται ότι δεν θα επιτευχθεί το ορόσημο του χρηματοοικονομικού δείκτη του άξονα, αυτό αποτυπώνεται στο γεγονός ότι όλες οι εντάξεις στην ΕΠ10a έγιναν μέσα στον Απρίλιο 2017, ενώ δεν έχει ακόμη συμβασιοποιηθεί κανένα έργο και επιπλέον της φύσης αυτών των έργων (εκπαιδευτικές υποδομές), στη παρούσα φάση θεωρείται σχεδόν αδύνατη η ολοκλήρωση τέτοιων έργων, έτσι ώστε να προσμετρηθούν στο ορόσημο (2018) </t>
  </si>
  <si>
    <t xml:space="preserve">Εκτιμάται ότι τελικά δεν θα επιτευχθούν τα ορόσημα και για τους τρείς δείκτες του άξονα, παρά το γεγονός ότι έχει προχωρήσει η εξειδίκευση του ΚΠ 13 (ενεργειακή αναβάθμιση δημοσίων κτιρίων), χωρίς ωστόσο να έχει δημοσιευτεί η αντίστοιχη πρόσκληση και επιπλέον της φύσης των έργων, θεωρείται σχεδόν αδύνατη η ολοκλήρωση τους, έτσι ώστε να συμβάλουν στα ορόσημα του άξονα. Με μηδενική απορρόφηση του άξονα στη παρούσα φάση, θεωρείται σχεδόν αδύνατη η επίτευξη του ορόσημου και του χρηματοοικονομικού δείκτη.  </t>
  </si>
  <si>
    <t xml:space="preserve">Δεν επιτυγχάνεται το ορόσημο, αφού ακόμη δεν έχει προχωρήσει η εξειδίκευση των δράσεων εκτός εναρμόνισης, στην επενδυτική προτεραιότητα 9i. </t>
  </si>
  <si>
    <t>Αξιολόγηση της προόδου επίτευξης του ορόσημου (σε επίπεδο δείκτη)</t>
  </si>
  <si>
    <t>8 (***)</t>
  </si>
  <si>
    <t>(**) Εκτίμηση Ποσοστού Επίτευξης Ορόσημου: αφορά 4 επιλογές, α) 100% επίτευξη, β) &gt;85% επίτευξη, γ) &gt;75% επίτευξη, &gt;65% επίτευξη &amp; δ) Δεν επιτυγχάνεται</t>
  </si>
  <si>
    <t>&gt;65%</t>
  </si>
  <si>
    <t>Αποθεματικό επίδοσης (ΔΔ)</t>
  </si>
  <si>
    <t>Αξιολόγηση της επίτευξης του ορόσημου (σε επίπεδο Άξονα Προτεραίοτητας), βάσει Καν. 215/2014</t>
  </si>
  <si>
    <t xml:space="preserve"> (***) Με βάση τον Καν. 215/2014 για ότι αφορά τα ορόσημα των δεικτών στο επίπεδο του Άξονα Προτεραιότητας: 
α) Περιλαμβάνει το πολύ δύο δείκτες, εάν όλοι οι δείκτες που περιλαμβάνονται στο σχετικό πλαίσιο επιδόσεων ανέρχονται σε τουλάχιστον 85% της τιμής του ορόσημου στο τέλος του 2018, θεωρείται  ότι  έχουν  επιτευχθεί. Η μη επίτευξη τουλάχιστον του 65% της τιμής του ορόσημου έως το τέλος του 2018 για οποιονδήποτε από τους εν λόγω δείκτες, θεωρείται ως σοβαρή αποτυχία στην επίτευξη των ορόσημων.   
β) Περιλαμβάνει τρεις ή περισσότερους δείκτες, τα ορόσημα μιας προτεραιότητας μπορεί να θεωρηθεί ότι επιτυγχάνονται, εάν όλοι οι δείκτες εκτός από έναν βρίσκονται στο 85% των τιμών του ορόσημού τους έως το τέλος του 2018. Ο δείκτης, ο οποίος δεν φτάνει στο 85% της τιμής του ορόσημου δεν θα πρέπει να βρίσκεται κάτω από το 75% της τιμής ορόσημου. Για μια προτεραιότητα της οποίας το πλαίσιο επιδόσεων περιλαμβάνει περισσότερους από δύο δείκτες, η αποτυχία στην επίτευξη τουλάχιστον του 65% της τιμής του ορόσημου έως το τέλος του 2018 για τουλάχιστον δύο από τους εν λόγω δείκτες, θεωρείται ως σοβαρή αποτυχία στην επίτευξη των ορόσημων.</t>
  </si>
  <si>
    <r>
      <rPr>
        <b/>
        <sz val="8"/>
        <rFont val="Arial"/>
        <family val="2"/>
        <charset val="161"/>
      </rPr>
      <t>Σοβαρή αποτυχία στην επίτευξη των ορόσημων του Άξονα Προτεραιότητας.</t>
    </r>
    <r>
      <rPr>
        <sz val="8"/>
        <rFont val="Arial"/>
        <family val="2"/>
        <charset val="161"/>
      </rPr>
      <t xml:space="preserve"> Το πλαίσιο επίδοσης του ΑΠ περιλαμβάνει δύο δείκτες και μέχρι το τέλος του 2018 (ορόσημο), εκτιμάται ότι η επίτευξη των οροσήμων και των δύο δεικτών θα είναι μικρότερη του 65%</t>
    </r>
  </si>
  <si>
    <r>
      <rPr>
        <b/>
        <sz val="8"/>
        <rFont val="Arial"/>
        <family val="2"/>
        <charset val="161"/>
      </rPr>
      <t>Σοβαρή αποτυχία στην επίτευξη των ορόσημων του Άξονα Προτεραιότητας.</t>
    </r>
    <r>
      <rPr>
        <sz val="8"/>
        <rFont val="Arial"/>
        <family val="2"/>
        <charset val="161"/>
      </rPr>
      <t xml:space="preserve">  Το πλαίσιο επίδοσης του ΑΠ περιλαμβάνει δύο δείκτες και μέχρι το τέλος του 2018 (ορόσημο), εκτιμάται ότι η επίτευξη των οροσήμων και των δύο δεικτών θα είναι μικρότερη του 65%</t>
    </r>
  </si>
  <si>
    <r>
      <rPr>
        <b/>
        <sz val="8"/>
        <rFont val="Arial"/>
        <family val="2"/>
        <charset val="161"/>
      </rPr>
      <t>Σοβαρή αποτυχία στην επίτευξη των ορόσημων του Άξονα Προτεραιότητας.</t>
    </r>
    <r>
      <rPr>
        <sz val="8"/>
        <rFont val="Arial"/>
        <family val="2"/>
        <charset val="161"/>
      </rPr>
      <t xml:space="preserve">  Το πλαίσιο επίδοσης του ΑΠ περιλαμβάνει δύο δείκτες και μέχρι το τέλος του 2018 (ορόσημο), εκτιμάται  ότι η επίτευξη των οροσήμων και των δύο δεικτών θα είναι μικρότερη του 65%</t>
    </r>
  </si>
  <si>
    <r>
      <rPr>
        <b/>
        <sz val="8"/>
        <rFont val="Arial"/>
        <family val="2"/>
        <charset val="161"/>
      </rPr>
      <t>Σοβαρή αποτυχία στην επίτευξη των ορόσημων του Άξονα Προτεραιότητας.</t>
    </r>
    <r>
      <rPr>
        <sz val="8"/>
        <rFont val="Arial"/>
        <family val="2"/>
        <charset val="161"/>
      </rPr>
      <t xml:space="preserve"> Το πλαίσιο επίδοσης του ΑΠ περιλαμβάνει τρείς δείκτες και μέχρι το τέλος του 2018 (ορόσημο), εκτιμάται ότι η επίτευξη των οροσήμων και των τριών δεικτών θα είναι μικρότερη του 65%</t>
    </r>
  </si>
  <si>
    <r>
      <rPr>
        <b/>
        <sz val="8"/>
        <rFont val="Arial"/>
        <family val="2"/>
        <charset val="161"/>
      </rPr>
      <t>Αποτυχία στην επίτευξη των ορόσημων του Άξονα Προτεραιότητας.</t>
    </r>
    <r>
      <rPr>
        <sz val="8"/>
        <rFont val="Arial"/>
        <family val="2"/>
        <charset val="161"/>
      </rPr>
      <t xml:space="preserve">  Το πλαίσιο επίδοσης του ΑΠ περιλαμβάνει δύο δείκτες και μέχρι το τέλος του 2018 (ορόσημο), εκτιμάται ότι για ένα δείκτη θα υπάρχει επίτευξη του οροσήμου, ενώ για τον άλλο όχι (&lt;85%) άλλα εκτιμάται επίτευξη μεγαλύτερη του 65% που δεν θεωρείται σοβαρή αποτυχία, ενώ βάσει του Κανονισμού θα πρέπει και οι δύο δείκτες να επιτυγχάνουν το ορόσημο σε ποσοστό &gt;85%. </t>
    </r>
  </si>
  <si>
    <r>
      <rPr>
        <b/>
        <sz val="8"/>
        <rFont val="Arial"/>
        <family val="2"/>
        <charset val="161"/>
      </rPr>
      <t>Αποτυχία στην επίτευξη των ορόσημων του Άξονα Προτεραιότητας.</t>
    </r>
    <r>
      <rPr>
        <sz val="8"/>
        <rFont val="Arial"/>
        <family val="2"/>
        <charset val="161"/>
      </rPr>
      <t xml:space="preserve">Το πλαίσιο επίδοσης του ΑΠ περιλαμβάνει τρείς δείκτες και μέχρι το τέλος του 2018 (ορόσημο), εκτιμάται ότι δύο δείκτες θα επιτύχουν τα ορόσημα τους (&gt;85%), ενώ για το τρίτο δείκτη εκτιμάται επίτευξη μικρότερη του 75% (επιπλέον είναι και ο μοναδικός δείκτης του ΑΠ με επίτευξη &lt;65%) </t>
    </r>
  </si>
  <si>
    <r>
      <rPr>
        <b/>
        <sz val="8"/>
        <rFont val="Arial"/>
        <family val="2"/>
        <charset val="161"/>
      </rPr>
      <t xml:space="preserve">Σοβαρή αποτυχία στην επίτευξη των ορόσημων του Άξονα Προτεραιότητας. </t>
    </r>
    <r>
      <rPr>
        <sz val="8"/>
        <rFont val="Arial"/>
        <family val="2"/>
        <charset val="161"/>
      </rPr>
      <t xml:space="preserve">Το πλαίσιο επίδοσης του ΑΠ περιλαμβάνει τρείς δείκτες και μέχρι το τέλος του 2018 (ορόσημο), εκτιμάται ότι μόνο ένας δείκτης (ΒΣΥ) θα επιτύχει το ορόσημο του (&gt;85%), ενώ για τους άλλους δύο δείκτες εκτιμάται επίτευξη μικρότερη του 75% (επιπλέον και για τους δύο δείκτες του ΑΠ, εκτιμάται η επίτευξη τους &lt;65%) </t>
    </r>
  </si>
  <si>
    <r>
      <rPr>
        <b/>
        <sz val="8"/>
        <rFont val="Arial"/>
        <family val="2"/>
        <charset val="161"/>
      </rPr>
      <t>Σοβαρή</t>
    </r>
    <r>
      <rPr>
        <sz val="8"/>
        <rFont val="Arial"/>
        <family val="2"/>
        <charset val="161"/>
      </rPr>
      <t xml:space="preserve"> α</t>
    </r>
    <r>
      <rPr>
        <b/>
        <sz val="8"/>
        <rFont val="Arial"/>
        <family val="2"/>
        <charset val="161"/>
      </rPr>
      <t xml:space="preserve">ποτυχία στην επίτευξη των ορόσημων του Άξονα Προτεραιότητας.  </t>
    </r>
    <r>
      <rPr>
        <sz val="8"/>
        <rFont val="Arial"/>
        <family val="2"/>
        <charset val="161"/>
      </rPr>
      <t>Το πλαίσιο επίδοσης του ΑΠ περιλαμβάνει δύο δείκτες και μέχρι το τέλος του 2018 (ορόσημο), εκτιμάται ότι για ένα δείκτη θα υπάρχει επίτευξη του οροσήμου, ενώ για τον άλλο όχι (&lt;85%), επιπλέον εκτιμάται επίτευξη μικρότερη του 65%, η οποία με βάση τον Κανονισμό θεωρείται σοβαρή αποτυχία για τον ΑΠ.</t>
    </r>
  </si>
  <si>
    <r>
      <rPr>
        <b/>
        <sz val="8"/>
        <rFont val="Arial"/>
        <family val="2"/>
        <charset val="161"/>
      </rPr>
      <t>Αποτυχία στην επίτευξη των ορόσημων του Άξονα Προτεραιότητας</t>
    </r>
    <r>
      <rPr>
        <sz val="8"/>
        <rFont val="Arial"/>
        <family val="2"/>
        <charset val="161"/>
      </rPr>
      <t xml:space="preserve">. Το πλαίσιο επίδοσης του  ΑΠ περιλαμβάνει πέντε δείκτες και μέχρι το τέλος του 2018 (ορόσημο), εκτιμάται ότι τέσσερις δείκτες θα επιτύχουν τα ορόσημα τους (&gt;85%), ενώ για το πέμπτο δείκτη εκτιμάται επίτευξη μικρότερη του 75% (επιπλέον είναι και ο μοναδικός δείκτης του ΑΠ με επίτευξη &lt;65%). Επομένως με βάση το Κανονισμό δεν επιτυγχάνονται τα ορόσημα του ΑΠ. </t>
    </r>
  </si>
  <si>
    <r>
      <rPr>
        <b/>
        <sz val="8"/>
        <rFont val="Arial"/>
        <family val="2"/>
        <charset val="161"/>
      </rPr>
      <t xml:space="preserve">Σοβαρή αποτυχία στην επίτευξη των ορόσημων του Άξονα Προτεραιότητας. </t>
    </r>
    <r>
      <rPr>
        <sz val="8"/>
        <rFont val="Arial"/>
        <family val="2"/>
        <charset val="161"/>
      </rPr>
      <t>Το πλαίσιο επίδοσης του ΑΠ περιλαμβάνει δύο δείκτες και μέχρι το τέλος του 2018 (ορόσημο), εκτιμάται ότι η επίτευξη των οροσήμων και των δύο δεικτών θα είναι μικρότερη του 65%</t>
    </r>
  </si>
  <si>
    <t>(*) Για το χρηματοοικονομικό δείκτη F100, όσο αφορά το ορόσημο και τη τιμή στόχου (2023), χρησιμοποιήθηκαν οι αναθεωρημένες τιμές με βάση την τελευταία εγκεκριμένη αναθεώρηση του ΕΠΣΕ 2014 - 2020 (Νοέμβριος 2017), οι αλλαγές αφορούν τους ΑΠ6 και ΑΠ10.</t>
  </si>
  <si>
    <t>etpa</t>
  </si>
  <si>
    <t>ekt</t>
  </si>
  <si>
    <t xml:space="preserve">(%) ΠΟΣΟΣΤΑ ΟΡΟΣΗΜΩΝ </t>
  </si>
  <si>
    <t>2.045
(Α: 4
Γ: 2.041)</t>
  </si>
  <si>
    <t>3.497
(Α: 13
Γ: 3.484)</t>
  </si>
  <si>
    <t>% Επίτευξης Ορόσημου (Υλοποίηση)</t>
  </si>
  <si>
    <t>Νέες Ε.Π.</t>
  </si>
  <si>
    <t>ΠΡΟΤΑΣΗ ΑΝΑΘΕΩΡΗΣΗΣ - 2018</t>
  </si>
  <si>
    <t>Νέος Κωδ.</t>
  </si>
  <si>
    <t>Τύπος δείκτη</t>
  </si>
  <si>
    <t>Νέος Δείκτης</t>
  </si>
  <si>
    <t>Παρατηρήσεις</t>
  </si>
  <si>
    <t>βάσει σεναρίου A</t>
  </si>
  <si>
    <t>Επανυπολογισμός F100 (αύξηση Π/Υ σε επίπεδο ΑΠ)</t>
  </si>
  <si>
    <t>F100 είναι οκ (καμία αλλαγή Π/Υ σε επίπεδο ΑΠ)</t>
  </si>
  <si>
    <t>Νέο
Ορόσημο  2018 (*)</t>
  </si>
  <si>
    <t>Νέα
Τιμή Στόχος (2023), (*)</t>
  </si>
  <si>
    <t>Επανυπολογισμός F100 (μείωση Π/Υ σε επίπεδο ΑΠ)</t>
  </si>
  <si>
    <t>ΩΣ ΕΧΕΙ
(καμία αλλαγή Π/Υ στην ΕΠ)</t>
  </si>
  <si>
    <t>ΑΛΛΑΓΗ ΟΡΟΣΗΜΟΥ
(αύξηση Π/Υ στην ΕΠ)</t>
  </si>
  <si>
    <r>
      <t xml:space="preserve">F100 είναι οκ (καμία αλλαγή Π/Υ σε επίπεδο ΑΠ)
</t>
    </r>
    <r>
      <rPr>
        <i/>
        <sz val="8"/>
        <rFont val="Arial"/>
        <family val="2"/>
        <charset val="161"/>
      </rPr>
      <t>κατάργηση ΕΠ1a</t>
    </r>
  </si>
  <si>
    <t>ΑΛΛΑΓΗ ΟΡΟΣΗΜΟΥ
(μείωση Π/Υ στην ΕΠ)</t>
  </si>
  <si>
    <t>5a</t>
  </si>
  <si>
    <r>
      <t xml:space="preserve">Επανυπολογισμός F100 (μείωση Π/Υ σε επίπεδο ΑΠ)
</t>
    </r>
    <r>
      <rPr>
        <i/>
        <sz val="8"/>
        <rFont val="Arial"/>
        <family val="2"/>
        <charset val="161"/>
      </rPr>
      <t>κατάργηση ΕΠ5b</t>
    </r>
  </si>
  <si>
    <t>Ενταγμένα έργα αποχέτευσης ομβρίων υδάτων</t>
  </si>
  <si>
    <t>ΒΣΥ</t>
  </si>
  <si>
    <t>Κατάργηση του δείκτη Κ2016 (ΒΣΥ), αφού η ΕΠ6c καλύπτει  το περιορισμό της ποσοτικοποίησης δεικτών, κατ' ελάχιστον το 50% του Π/Υ του ΑΠ</t>
  </si>
  <si>
    <t>Λόγω αύξησης του Π/Υ της ΕΠ, προτείνεται αύξηση του οροσήμου</t>
  </si>
  <si>
    <t>7e</t>
  </si>
  <si>
    <t>Ενταγμένα έργα φυσικού αερίου</t>
  </si>
  <si>
    <t>Κατάργηση των δεικτών ΒΣΥ που αφορούν το οδικό δίκτυο, το 75% του Π/Υ του ΑΠ θα δοθεί σε έργα φυσικού αερίου</t>
  </si>
  <si>
    <r>
      <t xml:space="preserve">Επανυπολογισμός F100 (αύξηση Π/Υ σε επίπεδο ΑΠ)
</t>
    </r>
    <r>
      <rPr>
        <i/>
        <sz val="8"/>
        <rFont val="Arial"/>
        <family val="2"/>
        <charset val="161"/>
      </rPr>
      <t>κατάργηση ΕΠ9d</t>
    </r>
  </si>
  <si>
    <t>9i, 9ii, 9iii, 9iv, 9v, 9vi</t>
  </si>
  <si>
    <t>Ενταγμένα έργα στην πρωτοβάθμια και δευτεροβάθμια εκπαίδευση</t>
  </si>
  <si>
    <t>Αλλαγή στην ονομασία του δείκτη Κ2020 (ΒΣΥ) ώστε να ανταποκρίνεται σε μεγαλύτερο βαθμό στη λογική της παρέμβασης του προγράμματος</t>
  </si>
  <si>
    <t xml:space="preserve">ΥΛΟΠΟΙΗΣΗ ΤΟΥ ΠΡΟΓΡΑΜΜΑΤΟΣ
</t>
  </si>
  <si>
    <t>Τιμή στόχος ενταγμένων έργων
 (ΟΠΣ: 11/01/18)</t>
  </si>
  <si>
    <t>Προβλεπόμενη τιμή επίτευξης 
(31-12-2018)</t>
  </si>
  <si>
    <t>8=7/ 1 ή 2</t>
  </si>
  <si>
    <t>Πίνακας 1: Εξέλιξη των στόχων του Πλαισίου Επίδοσης του ΠΕΠ Στερεάς Ελλάδας 2014 - 2020, με βάση τη Πρόταση Αναθεώρησης 2018</t>
  </si>
  <si>
    <t>Άξονας 
Προτεραιότητας 
(Α.Π.)</t>
  </si>
  <si>
    <t>Π/Υ Α.Π.
(σε Δημόσια 
Δαπάνη)</t>
  </si>
  <si>
    <t>Επενδυτική 
Προτεραιότητα</t>
  </si>
  <si>
    <t>Κατηγορία 
Παρέμβασης (Κ.Π.)</t>
  </si>
  <si>
    <t>Ταμείο</t>
  </si>
  <si>
    <t>Π/Υ Κ.Π.
(σε Δ.Δ.)</t>
  </si>
  <si>
    <t>Είδος Δείκτη</t>
  </si>
  <si>
    <t>Κωδικός 
Δείκτη</t>
  </si>
  <si>
    <t>Ονομασία Δείκτη</t>
  </si>
  <si>
    <t>Μονάδα 
Μέτρησης</t>
  </si>
  <si>
    <t xml:space="preserve">Ορόσημο 2018 </t>
  </si>
  <si>
    <t>Τιμή Στόχος 2023</t>
  </si>
  <si>
    <t>Π/Υ ΚΠ που 
αντιστοιχεί 
στο δείκτη (σε 
Δ.Δ.)</t>
  </si>
  <si>
    <t>Μερίδιο 
στον ΑΠ 
(%)</t>
  </si>
  <si>
    <t xml:space="preserve">M  </t>
  </si>
  <si>
    <t xml:space="preserve">W </t>
  </si>
  <si>
    <t xml:space="preserve"> T</t>
  </si>
  <si>
    <t>(α)</t>
  </si>
  <si>
    <t xml:space="preserve">  (β)  </t>
  </si>
  <si>
    <t xml:space="preserve">(γ)  </t>
  </si>
  <si>
    <t xml:space="preserve">(δ) </t>
  </si>
  <si>
    <t xml:space="preserve"> (ε)  </t>
  </si>
  <si>
    <t xml:space="preserve">(ζ)  </t>
  </si>
  <si>
    <t xml:space="preserve">(θ) </t>
  </si>
  <si>
    <t xml:space="preserve"> (ι)  </t>
  </si>
  <si>
    <t xml:space="preserve">(ια)  </t>
  </si>
  <si>
    <t>(ιβ)</t>
  </si>
  <si>
    <t xml:space="preserve">(ιγ) </t>
  </si>
  <si>
    <t xml:space="preserve">(ιδ)  </t>
  </si>
  <si>
    <t>(ιε)</t>
  </si>
  <si>
    <t>(ιστ) = (ιε)/(β)</t>
  </si>
  <si>
    <t>10 - Προώθηση της κοινωνικής ένταξης και καταπολέμηση της φτώχειας -ΕΚΤ</t>
  </si>
  <si>
    <t>(9i) - Ενεργός ένταξη, με σκοπό, μεταξύ άλλων, την προώθηση της ισότητας των ευκαιριών, και της ενεργού συμμετοχής και της βελτίωσης της απασχολησιμότητας</t>
  </si>
  <si>
    <t xml:space="preserve">ΕΚΤ </t>
  </si>
  <si>
    <t>Ειδικός 
Δείκτης 
Εκροών</t>
  </si>
  <si>
    <t>9iii - Καταπολέμηση κάθε μορφής διακρίσεων και προώθηση των ίσων ευκαιριών</t>
  </si>
  <si>
    <t>Αριθμός υποστηριζόμενων δομών</t>
  </si>
  <si>
    <t>Αριθμός  Σχολικών μονάδων που επωφελούνται από εκπαιδευτικές παρεμβάσεις</t>
  </si>
  <si>
    <t>9iv - Βελτίωση της πρόσβασης σε οικονομικά προσιτές, βιώσιμες και υψηλής ποιότητας υπηρεσίες, συμπεριλαμβανομένων των υπηρεσιών υγειονομικής περίθαλψης και των κοινωνικών υπηρεσιών κοινής ωφέλειας</t>
  </si>
  <si>
    <t xml:space="preserve">Οικονομικός  </t>
  </si>
  <si>
    <t>Ποσό 
Πιστοποιημένων 
Δαπανών</t>
  </si>
  <si>
    <t>ΣΥΝΟΛΟ ΑΠ10</t>
  </si>
  <si>
    <t>1b - Προώθηση των επιχειρηματικών επενδύσεων στην έρευνα και καινοτομία, και διασύνδεση και συνέργεια ανάμεσα στις επιχειρήσεις, τα κέντρα Ε&amp;Κ και την τριτοβάθμια εκπαίδευση</t>
  </si>
  <si>
    <t>ΕΤΠΑ</t>
  </si>
  <si>
    <t>ΣΥΝΟΛΟ ΑΠ01</t>
  </si>
  <si>
    <t>ΣΥΝΟΛΟ ΑΠ02</t>
  </si>
  <si>
    <t>2b - Ανάπτυξη προϊόντων και υπηρεσιών ΤΠΕ και του ηλεκτρονικού εμπορίου και της ενίσχυσης της ζήτησης για ΤΠΕ</t>
  </si>
  <si>
    <t>ΣΥΝΟΛΟ ΑΠ03</t>
  </si>
  <si>
    <t>3c - Στήριξη της δημιουργίας και της επέκτασης προηγμένων ικανοτήτων για την ανάπτυξη προϊόντων και υπηρεσιών</t>
  </si>
  <si>
    <t>ΣΥΝΟΛΟ ΑΠ04</t>
  </si>
  <si>
    <t>4c - Στήριξη της ενεργειακής απόδοσης, της έξυπνης διαχείρισης της ενέργειας και της χρήσης ανανεώσιμων πηγών ενέργειας στις δημόσιες υποδομές, συμπεριλαμβανομένων των δημόσιων κτηρίων, και στον τομέα της στέγασης</t>
  </si>
  <si>
    <t>ΣΥΝΟΛΟ ΑΠ05</t>
  </si>
  <si>
    <t xml:space="preserve">5a - Στήριξη επενδύσεων για την προσαρμογή στην κλιματική αλλαγή, συμπεριλαμβανομένων των βασιζόμενων στο οικοσύστημα προσεγγίσεων </t>
  </si>
  <si>
    <t>CO20</t>
  </si>
  <si>
    <t>Πρόληψη και διαχείριση κινδύνων: Πληθυσμός που ωφελείται από αντιπλημμυρικά μέτρα</t>
  </si>
  <si>
    <t>ΣΥΝΟΛΟ ΑΠ06</t>
  </si>
  <si>
    <t>7e - Βελτίωση της ενεργειακής απόδοσης και της ασφάλειας του εφοδιασμού μέσω της ανάπτυξης έξυπνων συστημάτων</t>
  </si>
  <si>
    <t>Μήκος Δικτύου ΦΑ</t>
  </si>
  <si>
    <t>ΣΥΝΟΛΟ ΑΠ07</t>
  </si>
  <si>
    <t>ΣΥΝΟΛΟ ΑΠ08</t>
  </si>
  <si>
    <t>8v - Προσαρμογή των εργαζομένων, των επιχειρήσεων και των επιχειρηματιών στις αλλαγές</t>
  </si>
  <si>
    <t>ΣΥΝΟΛΟ ΑΠ09</t>
  </si>
  <si>
    <t>9a - Επενδύσεις στις υποδομές υγείας και στις κοινωνικές υποδομές</t>
  </si>
  <si>
    <t>10a - Επενδύσεις στην εκπαίδευση την κατάρτιση, και την επαγγελματική κατάρτιση για την απόκτηση δεξιοτήτων και διά βίου μάθηση με την ανάπτυξη υποδομών, κατάρτισης και εκπαίδευσης</t>
  </si>
  <si>
    <t>6c - Διατήρηση, προστασία, προαγωγή και ανάπτυξη της φυσικής και πολιτιστικής κληρονομιάς</t>
  </si>
  <si>
    <t>CO35</t>
  </si>
  <si>
    <t>Παιδική μέριμνα και εκπαίδευση: Δυναμικότητα ενισχυόμενων υποδομών παιδικής μέριμνας ή εκπαίδευσης</t>
  </si>
  <si>
    <t>Ενταγμένα έργα ενεργειακής αναβάθμισης δημόσιων κτιρίων</t>
  </si>
  <si>
    <t>312
(Α: 145
Γ: 167)</t>
  </si>
  <si>
    <t xml:space="preserve">ΚΠ51 - Εκπαιδευτική υποδομή για σχολική εκπαίδευση (δημοτικό και γενική δευτεροβάθμια) </t>
  </si>
  <si>
    <t xml:space="preserve">ΚΠ112 -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t>
  </si>
  <si>
    <t xml:space="preserve">ΚΠ111 - Καταπολέμηση κάθε μορφής διακρίσεων και προώθηση των ίσων ευκαιριών </t>
  </si>
  <si>
    <t>ΚΠ109 - Ενεργητική ένταξη, μεταξύ άλλων και με σκοπό την προώθηση των ίσων ευκαιριών και της δραστήριας συμμετοχής και τη βελτίωση της απασχολησιμότητας</t>
  </si>
  <si>
    <t>ΚΠ53 - Υποδομές στον τομέα της υγείας</t>
  </si>
  <si>
    <t>ΚΠ106 - Προσαρμογή των εργαζομένων, των επιχειρήσεων και των επιχειρηματιών στην αλλαγή</t>
  </si>
  <si>
    <t xml:space="preserve">ΚΠ07 - Φυσικό αέριο </t>
  </si>
  <si>
    <t>ΚΠ94 - Προστασία, ανάπτυξη και προβολή στοιχείων δημόσιας πολιτιστικής κληρονομιάς</t>
  </si>
  <si>
    <t xml:space="preserve">ΚΠ87 - Προσαρμογή σε μέτρα για την κλιματική αλλαγή και πρόληψη και διαχείριση κινδύνων σχετικών με το κλίμα </t>
  </si>
  <si>
    <t xml:space="preserve">ΚΠ13 - Ενεργειακή απόδοση με ανακαίνιση της δημόσιας υποδομής, έργα επίδειξης και υποστηρικτικά μέτρα </t>
  </si>
  <si>
    <t xml:space="preserve">ΚΠ1 - Γενική παραγωγική επένδυση στις μικρές και μεσαίες επιχειρήσεις (ΜΜΕ)  </t>
  </si>
  <si>
    <t>ΚΠ82 - Υπηρεσίες και εφαρμογές ΤΠΕ για τις ΜΜΕ</t>
  </si>
  <si>
    <t>ΚΠ67 - Επιχειρησιακή ανάπτυξη ΜΜΕ, στήριξη στην επιχειρηματικότητα και φυτωρίων επιχειρήσεων</t>
  </si>
  <si>
    <t>CO03</t>
  </si>
  <si>
    <t>Παραγωγική επένδυση: Αριθμός επιχειρήσεων που λαμβάνουν οικονομική στήριξη πλην των επιχορηγήσεων</t>
  </si>
  <si>
    <t xml:space="preserve">ΚΠ02- Διεργασίες έρευνας και καινοτομίας στις μεγάλες επιχειρήσεις </t>
  </si>
  <si>
    <t>SO010</t>
  </si>
  <si>
    <t>K274</t>
  </si>
  <si>
    <t>K275</t>
  </si>
  <si>
    <t>K276</t>
  </si>
  <si>
    <t xml:space="preserve">Ενταγμένα έργα «συμπράξεων μεγάλων επιχειρήσεων» </t>
  </si>
  <si>
    <t>K277</t>
  </si>
  <si>
    <t>Υλοποιούμενα έργα, πρόληψης και διαχείρισης κινδύνων</t>
  </si>
  <si>
    <t>ΠΑΡΑΤΗΡΗΣΕΙΣ</t>
  </si>
  <si>
    <t>CV22</t>
  </si>
  <si>
    <t>Αριθμός ΜΜΕ που λαμβάνουν μη επιστρεπτέα οικονομική ενίσχυση για κεφάλαιο κίνησης για την αντιμετώπιση του COVID-19</t>
  </si>
  <si>
    <t>ΚΠ14 - Ενεργειακή απόδοση με ανακαίνιση του υφιστάμενου οικιστικού αποθέματος, έργα επίδειξης και υποστηρικτικά μέτρα</t>
  </si>
  <si>
    <t>CO31</t>
  </si>
  <si>
    <t>Ενεργειακή απόδοση: Αριθμός νοικοκυριών που κατατάσσονται σε καλύτερη κατηγορία ενεργειακής κατανάλωσης</t>
  </si>
  <si>
    <t>Νοικοκυριά</t>
  </si>
  <si>
    <r>
      <rPr>
        <sz val="8"/>
        <color rgb="FFFF0000"/>
        <rFont val="Arial"/>
        <family val="2"/>
        <charset val="161"/>
      </rPr>
      <t>Θα πρέπει αναγκάστηκα να επιλέξουμε το δείκτη CO31 για τη κατάρτιση του Πλαισίου Επίδοσης του ΑΠ04, αφού η κατανομή π/υ για τον ΚΠ14 καλύπτει πολύ παραπάνω από το 50% του ΑΠ04</t>
    </r>
    <r>
      <rPr>
        <sz val="8"/>
        <rFont val="Arial"/>
        <family val="2"/>
        <charset val="161"/>
      </rPr>
      <t xml:space="preserve">
Άρα 4.500.000€ / 9.434,09 € = 477 νοικοκυριά και επομένως 477 νοικοκυριά * 80% = 382 νοικοκυριά σε καλύτερη κατηγορία ενεργειακής απόδοσης
</t>
    </r>
  </si>
  <si>
    <t>Δεν υπάρχει πρόβλημα με τον υφιστάμενο δείκτη του πλαισίου επίδοσης</t>
  </si>
  <si>
    <t>Δεν υπάρχει πρόβλημα με τον υφιστάμενο δείκτη του πλαισίου επίδοσης
1) Αφορά το ΚΠ02 (Συμπράξεις μεγάλων επιχειρήσεων) 
2) Με βάση το πρόσθετο έγγραφο δεικτών το μοναδιαίο κόστος των συμπράξεων  μεγάλων  επιχειρήσεις με ερευνητικούς φορείς  σε 500.000€/ σύμπραξη (κατά Μ.Ο. κάθε σύμπραξη θα περιλαμβάνει 2 επιχειρήσεις) 
3) Επομένως με βάση την κατανομή αντιστοιχεί σε 7 συμπράξεις μεγάλων επιχειρήσεων δηλ. υπολογίζονται κατά μ.ο. 14 επιχειρήσεις</t>
  </si>
  <si>
    <t xml:space="preserve">Θα πρέπει αναγκάστηκα να επιλέξουμε κάποιο δείκτη COVID για την κατάρτιση του Πλαισίου Επίδοσης, αφού η κατανομή π/υ για την πρόσκληση COVID καλύπτει πολύ παραπάνω από το 50% του ΑΠ03 
(π.χ. ένα παράδειγμα δείκτη COVID…..)
Η δημόσια χρηματοδότηση καλύπτει Κεφάλαιο Κίνησης ίσο με το 50% των εξόδων της επιχείρησης το 2019 με ελάχιστο ποσό επιχορήγησης τα 4.000,00 € και μέγιστο τα 40.000,00€. Άρά ο Μ.Ο. της επιχορήγησης ανά επιχείρηση υπολογίζεται στα 22.000€.  </t>
  </si>
  <si>
    <t>T2250</t>
  </si>
  <si>
    <t>Πληθυσμός που ωφελείται από αναβαθμισμένα μέσα πολιτικής προστασίας</t>
  </si>
  <si>
    <t xml:space="preserve">φυσικά πρόσωπα </t>
  </si>
  <si>
    <t xml:space="preserve">Προστίθεται ο δείκτης T2250 "Πληθυσμός που ωφελείται από αναβαθμισμένα μέσα πολιτικής προστασίας" που αφορά το έργο της Πυροσβεστικής, αφού η κατανομή π/υ για αντιπλημμυρικά έργα (αφορά τον υφιστάμενο δείκτη εκροών του πλαισίου επίδοσης) έχει πέσει πολύ χαμηλότερα από τις πληρωμές του έργου "ΕΞΟΠΛΙΣΜΟΣ ΠΥΡΟΣΒΕΣΤΙΚΟΥ ΣΩΜΑΤΟΣ ΓΙΑ ΤΗΝ ΠΕΡΙΦΕΡΕΙΑ ΣΤΕΡΕΑΣ ΕΛΛΑΔΑΣ" (2,9 εκ€), για να έχει εφαρμογή ο κανόνας της δεικτοποίησης πάνω από το 50% του ΑΠ05. </t>
  </si>
  <si>
    <t xml:space="preserve">Προτείνεται η διαγραφή του δείκτη </t>
  </si>
  <si>
    <t>Μείωση της τιμής στόχου του δείκτη από 50.000 σε 45.000 μετά τη σχετική μείωση του π/υ του ΚΠ94</t>
  </si>
  <si>
    <t>Αύξηση της τιμής στόχου του δείκτη από 150 km σε190 km μετά τη σχετική αύξηση του π/υ του ΚΠ07</t>
  </si>
  <si>
    <t>360
(Α: 168
Γ: 192)</t>
  </si>
  <si>
    <t>Μείωση της τιμής στόχου του δείκτη από 1.040 σε 360 μετά τη σχετική μείωση του π/υ του ΚΠ106</t>
  </si>
  <si>
    <t>Καμία μεταβολή</t>
  </si>
  <si>
    <t>Προστίθεται μια υποστηριζόμενη δομή 1 ΣΥΔ</t>
  </si>
  <si>
    <t>Η στοχοθέτηση παραμένει ίδια. Αφορά το μοναδικό αριθμό των σχολείων από την εξειδικευμένη υποστήριξη</t>
  </si>
  <si>
    <t>εκτίμηση κλεισίματος σχέδιο δράση δαπανών 2021 - 2023</t>
  </si>
  <si>
    <t>Προσαρμογή της τιμής στόχου(2023) με βάση την εκτίμηση πόρων από το σχέδιο δράσης για ΚΠ 109</t>
  </si>
  <si>
    <t>Προσαρμογή της τιμής στόχου με βάση την εκτίμηση πόρων από το σχέδιο</t>
  </si>
  <si>
    <t>Δεν έχει νόημα να συμπεριληφθούν οι υφιστάμενοι δείκτες από άλλες δράσεις του ΑΠ03</t>
  </si>
  <si>
    <t>Δεν έχει νόημα να συμπεριληφθεί ο υφιστάμενος δείκτης του ΑΠ04</t>
  </si>
  <si>
    <t>Προσδιορισμός της τιμής στόχου με βάση την εκτίμηση ολοκλήρωσης των σχετικών έργων που συνεισφέρουν στο δείκτη, όπως αποτυπώνεται στο σχέδιο δράσης. Οι σχετικοί πόροι προσδιορίζονται με βάση την πρόβλεψη κλεισίματος στο σχέδιο δράση.</t>
  </si>
  <si>
    <t>Εκροή
ΠΡΟΒΛΕΨΗ ΤΙΜΗ ΣΤΟΧΟΥ 2023</t>
  </si>
  <si>
    <t>???</t>
  </si>
  <si>
    <t>ΠΛΗΡΩΜΕΣ ΠΡΟΣ ΠΙΣΤΟΠΟΙΗΣΗ (31/12/2022) (ΣΥΓΧΡ ΔΔ)</t>
  </si>
  <si>
    <t>ΑΘΡΟΙΣΤΙΚΗ ΠΡΟΒΛΕΨΗ ΠΡΟΣ ΠΙΣΤΟΠΟΙΗΣΗ ΠΛΗΡΩΜΩΝ (ΣΥΓΧΡ ΔΔ) ΕΩΣ 30/06/2023</t>
  </si>
  <si>
    <t>ΑΘΡΟΙΣΤΙΚΗ ΠΡΟΒΛΕΨΗ ΠΡΟΣ ΠΙΣΤΟΠΟΙΗΣΗ ΠΛΗΡΩΜΩΝ (ΣΥΓΧΡ ΔΔ) ΕΩΣ 31/12/2023</t>
  </si>
  <si>
    <t>15.000 από ολοκληρωμένα έργα, 73.500 με κλείσιμο</t>
  </si>
  <si>
    <t>ΑΠ</t>
  </si>
  <si>
    <t>ΤΑΜΕΙΟ</t>
  </si>
  <si>
    <t>ΚΑΤ. ΠΕΡΙΦ.</t>
  </si>
  <si>
    <t>ΚΩΔΙΚΟΣ ΔΕΙΚΤΗ</t>
  </si>
  <si>
    <t>ΠΕΡΙΓΡΑΦΗ ΔΕΙΚΤΗ</t>
  </si>
  <si>
    <t>ΕΙΔΟΣ ΔΕΙΚΤΗ</t>
  </si>
  <si>
    <t>ΠΕΡΙΓΡΑΦΗ ΜΜ</t>
  </si>
  <si>
    <t>Συνδεδεμένος δείκτης ΒΣΥ</t>
  </si>
  <si>
    <t>ΚΩΔΙΚΟΣ Θ.Σ.</t>
  </si>
  <si>
    <t>ΜΕΤ</t>
  </si>
  <si>
    <t>Οικονομικός</t>
  </si>
  <si>
    <t>Ευρώ</t>
  </si>
  <si>
    <t>Κ276</t>
  </si>
  <si>
    <t>SFC - Ενταγμένα έργα «συμπράξεων μεγάλων επιχειρήσεων»</t>
  </si>
  <si>
    <t>Βασικό Στάδιο Υλοποίησης ΒΣΥ</t>
  </si>
  <si>
    <t>ΚΑΜΙΑ ΜΕΤΑΒΟΛΗ (ΒΣΥ)</t>
  </si>
  <si>
    <t>2b</t>
  </si>
  <si>
    <t>Κ277</t>
  </si>
  <si>
    <t>SFC - Υλοποιούμενα έργα, πρόληψης και διαχείρισης κινδύνων</t>
  </si>
  <si>
    <t>Αριθμός επισκέψεων κατ'έτος</t>
  </si>
  <si>
    <t>6c</t>
  </si>
  <si>
    <t>Δεν μεταβάλλεται η τιμή στόχου (2023) του δείκτη.</t>
  </si>
  <si>
    <t>SFC - Ενταγμένα έργα φυσικού αερίου</t>
  </si>
  <si>
    <t>Δίκτυο φυσικού αερίου</t>
  </si>
  <si>
    <t>Χιλιόμετρα</t>
  </si>
  <si>
    <t>ΕΚΤ</t>
  </si>
  <si>
    <t>Απασχολούμενοι, συμπεριλαμβανομένων των αυτοαπασχολουμένων</t>
  </si>
  <si>
    <t>ΚΑΜΙΑ ΜΕΤΑΒΟΛΗ</t>
  </si>
  <si>
    <t>Άτομα που αποδεσμεύονται από τη φροντίδα εξαρτώμενων ατόμων</t>
  </si>
  <si>
    <t>9iii</t>
  </si>
  <si>
    <t>10a</t>
  </si>
  <si>
    <t>SFC - Ενταγμένα έργα στην πρωτοβάθμια και δευτεροβάθμια εκπαίδευση</t>
  </si>
  <si>
    <t xml:space="preserve">Μείωση προϋπολογισμού με βάση την εκτίμηση κλεισίματος  του ΑΠ 01 </t>
  </si>
  <si>
    <t>5η Αναθεώρηση 2021 (ΤΙΜΗ ΣΤΟΧΟΣ 2023)</t>
  </si>
  <si>
    <t xml:space="preserve">Μείωση της τιμής στόχου του δείκτη CO02, ως συνέπεια της σχετικής μείωσης του προϋπολογισμού του σχετικού ΚΠ 82 που τροφοδοτεί τον κοινό δείκτη εκροών. </t>
  </si>
  <si>
    <t>Μείωση προϋπολογισμού με βάση την εκτίμηση κλεισίματος  του ΑΠ 02.</t>
  </si>
  <si>
    <t>3a, 3c</t>
  </si>
  <si>
    <t>ΤΕΚΜΗΡΙΩΣΗ ΜΕΤΑΒΟΛΗΣ (ΑΝΑΘΕΩΡΗΣΗ 2023)</t>
  </si>
  <si>
    <t>ΝΕΑ ΤΙΜΗ ΣΤΟΧΟΣ 2023 (6η ΑΝΑΘΕΩΡΗΣΗ 2023)</t>
  </si>
  <si>
    <t>Σημαντική μείωση προϋπολογισμού με βάση την εκτίμηση κλεισίματος του ΑΠ 08</t>
  </si>
  <si>
    <t>ΚΠ02- Διεργασίες έρευνας και καινοτομίας στις μεγάλες επιχειρήσεις &amp; ΚΠ62 - Μεταφορά τεχνολογίας και συνεργασία πανεπιστημίων - επιχειρήσεων κατ’ εξοχή προς όφελος ΜΜΕ</t>
  </si>
  <si>
    <t>Σημαντική αύξηση προϋπολογισμού του ΑΠ 03 προκειμένου να καλυφθούν οι χρηματοοικονομικές ανάγκες, με βάση και τη γενικότερη εκτίμηση κλεισίματος του ΑΠ03.</t>
  </si>
  <si>
    <t>Οριακή αύξηση της τιμής στόχου του δείκτη, ως συνέπεια της μικρής αύξησης των πόρων του ΚΠ14 με βάση και τις σχετικές εκτιμήσεις κλεισίματος του προγράμματος.</t>
  </si>
  <si>
    <t>6b, 6c, 6d, 6e</t>
  </si>
  <si>
    <t>Οριακή μείωση του οικονομικού δείκτη F100, με βάση και την σχετική εκτίμηση κλεισίματος του ΑΠ06.</t>
  </si>
  <si>
    <r>
      <rPr>
        <b/>
        <sz val="9"/>
        <color rgb="FF000000"/>
        <rFont val="Calibri"/>
        <family val="2"/>
        <charset val="161"/>
      </rPr>
      <t>ΠΡΟΣΘΗΚΗ ΝΕΟΥ ΔΕΙΚΤΗ</t>
    </r>
    <r>
      <rPr>
        <sz val="9"/>
        <color rgb="FF000000"/>
        <rFont val="Calibri"/>
        <family val="2"/>
        <charset val="161"/>
      </rPr>
      <t xml:space="preserve">
Με βάση την εκτίμηση κλεισίματος, ο ΑΠ07 θα κλείσει σημαντικά χαμηλότερα από τον αρχικό προγραμματισμό λόγω σημαντικής μείωσης που επέρχεται από την μη ικανοποιητική απόδοση όσο αφορά το έργο του φυσικού αερίου. Επομένως θεωρείται αναγκαία η προσθήκη νέου δείκτη στο πλαίσιο επίδοσης του ΑΠ07 προκειμένου να ικανοποιείται ο κανόνας της δεικτοποίησης του 50% του προϋπολογισμού του ΑΠ. </t>
    </r>
  </si>
  <si>
    <t>Μείωση της τιμής στόχου (2023) του δείκτη SO010, ως συνέπεια της σημαντικής μείωσης του π/υ του σχετικού ΚΠ 07, με βάση τη σχετική εκτίμηση κλεισίματος.</t>
  </si>
  <si>
    <t>Σημαντική μείωση της τιμής στόχου, υπολογισμός με βάση το πρόσθετο μεθοδολογικό έγγραφο δεικτών. Σημαντική μείωση των πόρων του σχετικού ΚΠ 106. Τιμή Στόχου (2023): γυναίκες=13, άνδρες=12</t>
  </si>
  <si>
    <t>Σημαντική αύξηση του οικονομικού δείκτη F100, προκειμένου να καλυφθούν ανελαστικές πραγματοποιθείσες επιλέξιμες δαπάνες του ΚΠ53 "Υποδομές στον τομέα της υγείας"</t>
  </si>
  <si>
    <t>Λόγω του ότι στην εγκεκριμένη έκδοση του Προγράμματος (5η Αναθεώρηση, 2021), εκ παραδρομής είχαν καταχωρηθεί ανάποδα τα ποσά μεταξύ των δύο ΚΠ του Άξονα Προτεραιότητας 01, δηλ, στο ΚΠ02 που αφορά τις συμπράξεις από Μεγάλες επιχειρήσεις και στο ΚΠ 62 που αφορά τις συμπράξεις από τις ΜΜΕ. Επομένως λανθασμένα ο σχετικός κωδικός ΚΠ02 καταχωρήθηκε στον Πίνακας 2: Πλαίσιο Επίδοσης του Προγράμματος (5η Αναθεώρηση), όπου ελέγχεται ο κανόνας της δεικτοποίησης του 50% του προϋπολογισμού του ΑΠ. Τελικά με βάση και την εκτίμηση κλεισίματος του ΑΠ01, θεωρήθηκε σκόπιμο να συμμετάσχει στο πλαίσιο επίδοσης το σύνολο του προϋπολογισμού του ΑΠ01, μιας και η τιμή του δείκτη σε σχέση με την κατανομή του ΚΠ02 ήταν εξ' αρχής λανθασμένη. Επομένως, ο δείκτης του πλαισίου επίδοσης CO02 συμπεριλαμβάνει το σύνολο των επιχειρήσεων που συμμετέχουν σε συμπράξεις (Μεγάλες επιχειρήσεις &amp; ΜΜΕ).</t>
  </si>
  <si>
    <t>30-Δευτερεύουσες οδικές συνδέσεις με το οδικό δίκτυο και τους κόμβους ΔΕΔ-Μ (νέα κατασκευή)</t>
  </si>
  <si>
    <t>25
(Α: 12
Γ: 13)</t>
  </si>
  <si>
    <t>Μικρή αύξηση του οικονομικού δείκτη F100 με βάση την εκτίμηση κλεισίματος του ΑΠ10</t>
  </si>
  <si>
    <t>7b - Ενίσχυση της περιφερειακής κινητικότητας μέσω της σύνδεσης δευτερευόντων και τριτευόντων κόμβων στην υποδομή ΔΕΔ-Μ, συμπεριλαμβανομένων των πολυτροπικών κόμβων</t>
  </si>
  <si>
    <t>Σημαντική μείωση προϋπολογισμού με βάση την εκτίμηση κλεισίματος του ΑΠ 07 για το 2023. Η μείωση προϋπολογισμού του οικονομικού δείκτη οφείλεται κατά κύριο λόγο στην αστοχία υλοποίησης του έργου "Ανάπτυξη Δικτύων Διανομής Φυσικού Αερίου Μέσης και Χαμηλής Πίεσης" της ΕΠ7e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</si>
</sst>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 &quot;€&quot;"/>
  </numFmts>
  <fonts count="29" x14ac:knownFonts="1">
    <font>
      <sz val="10"/>
      <name val="Arial"/>
    </font>
    <font>
      <sz val="8"/>
      <name val="Arial"/>
      <family val="2"/>
      <charset val="161"/>
    </font>
    <font>
      <b/>
      <sz val="8"/>
      <name val="Arial"/>
      <family val="2"/>
      <charset val="161"/>
    </font>
    <font>
      <sz val="10"/>
      <name val="Arial Greek"/>
      <charset val="161"/>
    </font>
    <font>
      <sz val="10"/>
      <name val="Arial"/>
      <family val="2"/>
      <charset val="161"/>
    </font>
    <font>
      <b/>
      <sz val="8"/>
      <color indexed="9"/>
      <name val="Arial"/>
      <family val="2"/>
      <charset val="161"/>
    </font>
    <font>
      <b/>
      <sz val="10"/>
      <name val="Arial"/>
      <family val="2"/>
      <charset val="161"/>
    </font>
    <font>
      <sz val="9"/>
      <name val="Arial"/>
      <family val="2"/>
      <charset val="161"/>
    </font>
    <font>
      <b/>
      <sz val="9"/>
      <name val="Arial"/>
      <family val="2"/>
      <charset val="161"/>
    </font>
    <font>
      <i/>
      <sz val="8"/>
      <name val="Arial"/>
      <family val="2"/>
      <charset val="161"/>
    </font>
    <font>
      <strike/>
      <sz val="8"/>
      <name val="Arial"/>
      <family val="2"/>
      <charset val="161"/>
    </font>
    <font>
      <b/>
      <strike/>
      <sz val="8"/>
      <name val="Arial"/>
      <family val="2"/>
      <charset val="161"/>
    </font>
    <font>
      <b/>
      <sz val="8"/>
      <color indexed="9"/>
      <name val="Arial"/>
      <family val="2"/>
      <charset val="161"/>
    </font>
    <font>
      <b/>
      <sz val="8"/>
      <color rgb="FFFF0000"/>
      <name val="Arial"/>
      <family val="2"/>
      <charset val="161"/>
    </font>
    <font>
      <sz val="8"/>
      <color rgb="FFFF0000"/>
      <name val="Arial"/>
      <family val="2"/>
      <charset val="161"/>
    </font>
    <font>
      <sz val="8"/>
      <color theme="1"/>
      <name val="Arial"/>
      <family val="2"/>
      <charset val="161"/>
    </font>
    <font>
      <b/>
      <sz val="8"/>
      <color theme="1"/>
      <name val="Arial"/>
      <family val="2"/>
      <charset val="161"/>
    </font>
    <font>
      <sz val="10"/>
      <color theme="1"/>
      <name val="Arial"/>
      <family val="2"/>
      <charset val="161"/>
    </font>
    <font>
      <b/>
      <sz val="9"/>
      <color indexed="9"/>
      <name val="Arial"/>
      <family val="2"/>
      <charset val="161"/>
    </font>
    <font>
      <b/>
      <sz val="9"/>
      <color theme="1"/>
      <name val="Arial"/>
      <family val="2"/>
      <charset val="161"/>
    </font>
    <font>
      <sz val="9"/>
      <color theme="1"/>
      <name val="Arial"/>
      <family val="2"/>
      <charset val="161"/>
    </font>
    <font>
      <sz val="9"/>
      <color rgb="FFFF0000"/>
      <name val="Arial"/>
      <family val="2"/>
      <charset val="161"/>
    </font>
    <font>
      <b/>
      <sz val="9"/>
      <color rgb="FFFF0000"/>
      <name val="Arial"/>
      <family val="2"/>
      <charset val="161"/>
    </font>
    <font>
      <b/>
      <sz val="9"/>
      <color rgb="FFFFFFFF"/>
      <name val="Calibri"/>
      <family val="2"/>
      <charset val="161"/>
    </font>
    <font>
      <b/>
      <sz val="9"/>
      <color rgb="FF000000"/>
      <name val="Calibri"/>
      <family val="2"/>
      <charset val="161"/>
    </font>
    <font>
      <b/>
      <sz val="9"/>
      <name val="Calibri"/>
      <family val="2"/>
      <charset val="161"/>
    </font>
    <font>
      <sz val="9"/>
      <color rgb="FF000000"/>
      <name val="Calibri"/>
      <family val="2"/>
      <charset val="161"/>
    </font>
    <font>
      <b/>
      <i/>
      <sz val="9"/>
      <color rgb="FF000000"/>
      <name val="Calibri"/>
      <family val="2"/>
      <charset val="161"/>
    </font>
    <font>
      <b/>
      <sz val="9"/>
      <color theme="0"/>
      <name val="Arial"/>
      <family val="2"/>
      <charset val="161"/>
    </font>
  </fonts>
  <fills count="26">
    <fill>
      <patternFill patternType="none"/>
    </fill>
    <fill>
      <patternFill patternType="gray125"/>
    </fill>
    <fill>
      <patternFill patternType="solid">
        <fgColor indexed="13"/>
        <bgColor indexed="64"/>
      </patternFill>
    </fill>
    <fill>
      <patternFill patternType="solid">
        <fgColor indexed="62"/>
        <bgColor indexed="64"/>
      </patternFill>
    </fill>
    <fill>
      <patternFill patternType="solid">
        <fgColor indexed="31"/>
        <bgColor indexed="64"/>
      </patternFill>
    </fill>
    <fill>
      <patternFill patternType="solid">
        <fgColor indexed="11"/>
        <bgColor indexed="64"/>
      </patternFill>
    </fill>
    <fill>
      <patternFill patternType="solid">
        <fgColor indexed="49"/>
        <bgColor indexed="64"/>
      </patternFill>
    </fill>
    <fill>
      <patternFill patternType="solid">
        <fgColor indexed="10"/>
        <bgColor indexed="64"/>
      </patternFill>
    </fill>
    <fill>
      <patternFill patternType="solid">
        <fgColor indexed="44"/>
        <bgColor indexed="64"/>
      </patternFill>
    </fill>
    <fill>
      <patternFill patternType="solid">
        <fgColor indexed="22"/>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5"/>
        <bgColor indexed="64"/>
      </patternFill>
    </fill>
    <fill>
      <patternFill patternType="solid">
        <fgColor theme="6"/>
        <bgColor indexed="64"/>
      </patternFill>
    </fill>
    <fill>
      <patternFill patternType="solid">
        <fgColor rgb="FF4F81BD"/>
        <bgColor indexed="64"/>
      </patternFill>
    </fill>
    <fill>
      <patternFill patternType="solid">
        <fgColor rgb="FFFFC000"/>
        <bgColor indexed="64"/>
      </patternFill>
    </fill>
    <fill>
      <patternFill patternType="solid">
        <fgColor rgb="FFDCE6F1"/>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8"/>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rgb="FF95B3D7"/>
      </top>
      <bottom/>
      <diagonal/>
    </border>
    <border>
      <left/>
      <right/>
      <top/>
      <bottom style="medium">
        <color rgb="FF95B3D7"/>
      </bottom>
      <diagonal/>
    </border>
    <border>
      <left/>
      <right style="medium">
        <color rgb="FF95B3D7"/>
      </right>
      <top/>
      <bottom style="medium">
        <color rgb="FF95B3D7"/>
      </bottom>
      <diagonal/>
    </border>
  </borders>
  <cellStyleXfs count="2">
    <xf numFmtId="0" fontId="0" fillId="0" borderId="0"/>
    <xf numFmtId="0" fontId="3" fillId="0" borderId="0"/>
  </cellStyleXfs>
  <cellXfs count="427">
    <xf numFmtId="0" fontId="0" fillId="0" borderId="0" xfId="0"/>
    <xf numFmtId="0" fontId="4" fillId="0" borderId="0" xfId="0" applyFont="1" applyAlignment="1">
      <alignment wrapText="1"/>
    </xf>
    <xf numFmtId="0" fontId="6" fillId="0" borderId="0" xfId="0" applyFont="1" applyAlignment="1">
      <alignment horizontal="left" vertical="center"/>
    </xf>
    <xf numFmtId="0" fontId="4" fillId="0" borderId="0" xfId="0" applyFont="1"/>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 fontId="1" fillId="0" borderId="1" xfId="0" applyNumberFormat="1" applyFont="1" applyBorder="1" applyAlignment="1">
      <alignment horizontal="left" vertical="top" wrapText="1"/>
    </xf>
    <xf numFmtId="0" fontId="1" fillId="0" borderId="1"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9" fontId="1" fillId="0" borderId="3" xfId="0" applyNumberFormat="1"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164" fontId="2" fillId="0" borderId="3" xfId="0" applyNumberFormat="1"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xf>
    <xf numFmtId="0" fontId="1" fillId="0" borderId="1" xfId="0" quotePrefix="1" applyFont="1" applyFill="1" applyBorder="1" applyAlignment="1">
      <alignment horizontal="left" vertical="center" wrapText="1"/>
    </xf>
    <xf numFmtId="3" fontId="2" fillId="0" borderId="1" xfId="0" applyNumberFormat="1" applyFont="1" applyFill="1" applyBorder="1" applyAlignment="1">
      <alignment horizontal="center" vertical="center" wrapText="1"/>
    </xf>
    <xf numFmtId="0" fontId="7" fillId="0" borderId="0" xfId="0" applyFont="1" applyAlignment="1"/>
    <xf numFmtId="3" fontId="1" fillId="0" borderId="1" xfId="0" applyNumberFormat="1" applyFont="1" applyFill="1" applyBorder="1" applyAlignment="1">
      <alignment horizontal="center" vertical="center" wrapText="1"/>
    </xf>
    <xf numFmtId="3" fontId="2" fillId="0" borderId="3" xfId="0" applyNumberFormat="1" applyFont="1" applyFill="1" applyBorder="1" applyAlignment="1">
      <alignment horizontal="center" vertical="center" wrapText="1"/>
    </xf>
    <xf numFmtId="3" fontId="1" fillId="0" borderId="3" xfId="0" applyNumberFormat="1" applyFont="1" applyFill="1" applyBorder="1" applyAlignment="1">
      <alignment horizontal="center" vertical="center" wrapText="1"/>
    </xf>
    <xf numFmtId="0" fontId="6" fillId="0" borderId="0" xfId="0" applyFont="1"/>
    <xf numFmtId="0" fontId="1" fillId="0" borderId="1" xfId="0" applyFont="1" applyFill="1" applyBorder="1" applyAlignment="1">
      <alignment horizontal="left" vertical="top" wrapText="1"/>
    </xf>
    <xf numFmtId="0" fontId="6" fillId="0" borderId="0" xfId="0" applyFont="1" applyAlignment="1">
      <alignment horizontal="center" wrapText="1"/>
    </xf>
    <xf numFmtId="0" fontId="6" fillId="0" borderId="0" xfId="0" applyFont="1" applyAlignment="1">
      <alignment horizontal="center" vertical="center"/>
    </xf>
    <xf numFmtId="0" fontId="8" fillId="0" borderId="0" xfId="0" applyFont="1" applyAlignment="1">
      <alignment horizontal="center"/>
    </xf>
    <xf numFmtId="9" fontId="1" fillId="0" borderId="1" xfId="0" applyNumberFormat="1" applyFont="1" applyBorder="1" applyAlignment="1">
      <alignment horizontal="center" vertical="center" wrapText="1"/>
    </xf>
    <xf numFmtId="3" fontId="4" fillId="0" borderId="0" xfId="0" applyNumberFormat="1" applyFont="1" applyAlignment="1">
      <alignment wrapText="1"/>
    </xf>
    <xf numFmtId="0" fontId="5" fillId="3" borderId="1"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left" vertical="center" wrapText="1"/>
    </xf>
    <xf numFmtId="0" fontId="2" fillId="4" borderId="3" xfId="0" applyFont="1" applyFill="1" applyBorder="1" applyAlignment="1">
      <alignment horizontal="center" vertical="center" wrapText="1"/>
    </xf>
    <xf numFmtId="0" fontId="1" fillId="4" borderId="3" xfId="0" applyFont="1" applyFill="1" applyBorder="1" applyAlignment="1">
      <alignment horizontal="center" vertical="center" wrapText="1"/>
    </xf>
    <xf numFmtId="164" fontId="2" fillId="4" borderId="3" xfId="0" applyNumberFormat="1" applyFont="1" applyFill="1" applyBorder="1" applyAlignment="1">
      <alignment horizontal="center" vertical="center" wrapText="1"/>
    </xf>
    <xf numFmtId="9" fontId="1" fillId="4" borderId="3" xfId="0" applyNumberFormat="1" applyFont="1" applyFill="1" applyBorder="1" applyAlignment="1">
      <alignment horizontal="center" vertical="center" wrapText="1"/>
    </xf>
    <xf numFmtId="0" fontId="2" fillId="4" borderId="1" xfId="0" applyFont="1" applyFill="1" applyBorder="1" applyAlignment="1">
      <alignment horizontal="center" vertical="center" wrapText="1"/>
    </xf>
    <xf numFmtId="9" fontId="1" fillId="4" borderId="1" xfId="0" applyNumberFormat="1" applyFont="1" applyFill="1" applyBorder="1" applyAlignment="1">
      <alignment horizontal="center" vertical="center" wrapText="1"/>
    </xf>
    <xf numFmtId="0" fontId="1" fillId="4" borderId="1" xfId="0" applyFont="1" applyFill="1" applyBorder="1" applyAlignment="1">
      <alignment horizontal="left" vertical="top" wrapText="1"/>
    </xf>
    <xf numFmtId="0" fontId="1" fillId="4" borderId="3" xfId="0" applyFont="1" applyFill="1" applyBorder="1" applyAlignment="1">
      <alignment horizontal="left" vertical="center" wrapText="1"/>
    </xf>
    <xf numFmtId="0" fontId="1" fillId="4" borderId="3" xfId="0" applyFont="1" applyFill="1" applyBorder="1" applyAlignment="1">
      <alignment horizontal="left" vertical="top" wrapText="1"/>
    </xf>
    <xf numFmtId="164" fontId="2" fillId="4" borderId="1" xfId="0" applyNumberFormat="1" applyFont="1" applyFill="1" applyBorder="1" applyAlignment="1">
      <alignment horizontal="center" vertical="center" wrapText="1"/>
    </xf>
    <xf numFmtId="9" fontId="2" fillId="5" borderId="1" xfId="0" applyNumberFormat="1" applyFont="1" applyFill="1" applyBorder="1" applyAlignment="1">
      <alignment horizontal="center" vertical="center" wrapText="1"/>
    </xf>
    <xf numFmtId="0" fontId="1" fillId="5" borderId="3" xfId="0" applyFont="1" applyFill="1" applyBorder="1" applyAlignment="1">
      <alignment horizontal="center" vertical="center" wrapText="1"/>
    </xf>
    <xf numFmtId="3" fontId="1" fillId="5" borderId="3" xfId="0" applyNumberFormat="1" applyFont="1" applyFill="1" applyBorder="1" applyAlignment="1">
      <alignment horizontal="center" vertical="center" wrapText="1"/>
    </xf>
    <xf numFmtId="0" fontId="1" fillId="5" borderId="1" xfId="0" applyFont="1" applyFill="1" applyBorder="1" applyAlignment="1">
      <alignment horizontal="center" vertical="center" wrapText="1"/>
    </xf>
    <xf numFmtId="3" fontId="1" fillId="5"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1" fillId="6" borderId="3" xfId="0" applyFont="1" applyFill="1" applyBorder="1" applyAlignment="1">
      <alignment horizontal="center" vertical="center" wrapText="1"/>
    </xf>
    <xf numFmtId="3" fontId="1" fillId="6" borderId="3" xfId="0"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3" fontId="1" fillId="6" borderId="1" xfId="0" applyNumberFormat="1" applyFont="1" applyFill="1" applyBorder="1" applyAlignment="1">
      <alignment horizontal="center" vertical="center" wrapText="1"/>
    </xf>
    <xf numFmtId="3" fontId="2" fillId="6" borderId="3" xfId="0" applyNumberFormat="1"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1" fillId="7" borderId="3" xfId="0" applyFont="1" applyFill="1" applyBorder="1" applyAlignment="1">
      <alignment horizontal="center" vertical="center" wrapText="1"/>
    </xf>
    <xf numFmtId="3" fontId="1" fillId="7" borderId="3" xfId="0" applyNumberFormat="1" applyFont="1" applyFill="1" applyBorder="1" applyAlignment="1">
      <alignment horizontal="center" vertical="center" wrapText="1"/>
    </xf>
    <xf numFmtId="3" fontId="2" fillId="7" borderId="3" xfId="0" applyNumberFormat="1" applyFont="1" applyFill="1" applyBorder="1" applyAlignment="1">
      <alignment horizontal="center" vertical="center" wrapText="1"/>
    </xf>
    <xf numFmtId="3" fontId="2" fillId="7" borderId="1" xfId="0" applyNumberFormat="1" applyFont="1" applyFill="1" applyBorder="1" applyAlignment="1">
      <alignment horizontal="center" vertical="center" wrapText="1"/>
    </xf>
    <xf numFmtId="3" fontId="1" fillId="7" borderId="1" xfId="0" applyNumberFormat="1" applyFont="1" applyFill="1" applyBorder="1" applyAlignment="1">
      <alignment horizontal="center" vertical="center" wrapText="1"/>
    </xf>
    <xf numFmtId="0" fontId="9" fillId="6" borderId="1"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 fillId="0" borderId="1" xfId="0" applyFont="1" applyBorder="1" applyAlignment="1">
      <alignment horizontal="left" vertical="center"/>
    </xf>
    <xf numFmtId="164" fontId="1" fillId="0" borderId="1" xfId="0" applyNumberFormat="1" applyFont="1" applyBorder="1" applyAlignment="1">
      <alignment horizontal="center" vertical="center"/>
    </xf>
    <xf numFmtId="0" fontId="1" fillId="0" borderId="1" xfId="0" applyFont="1" applyFill="1" applyBorder="1" applyAlignment="1">
      <alignment horizontal="left" vertical="center"/>
    </xf>
    <xf numFmtId="3" fontId="2" fillId="9" borderId="1" xfId="0" applyNumberFormat="1" applyFont="1" applyFill="1" applyBorder="1" applyAlignment="1">
      <alignment horizontal="center" vertical="center"/>
    </xf>
    <xf numFmtId="164" fontId="2" fillId="9"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0" fillId="0" borderId="0" xfId="0" applyFill="1"/>
    <xf numFmtId="0" fontId="1" fillId="4" borderId="1" xfId="0" applyFont="1" applyFill="1" applyBorder="1" applyAlignment="1">
      <alignment horizontal="center" vertical="center"/>
    </xf>
    <xf numFmtId="3" fontId="2" fillId="4" borderId="1" xfId="0" applyNumberFormat="1" applyFont="1" applyFill="1" applyBorder="1" applyAlignment="1">
      <alignment horizontal="center" vertical="center"/>
    </xf>
    <xf numFmtId="164" fontId="1" fillId="4" borderId="1" xfId="0" applyNumberFormat="1" applyFont="1" applyFill="1" applyBorder="1" applyAlignment="1">
      <alignment horizontal="center" vertical="center"/>
    </xf>
    <xf numFmtId="0" fontId="0" fillId="0" borderId="0" xfId="0" applyFill="1" applyAlignment="1">
      <alignment wrapText="1"/>
    </xf>
    <xf numFmtId="3" fontId="0" fillId="0" borderId="0" xfId="0" applyNumberFormat="1"/>
    <xf numFmtId="0" fontId="1" fillId="9" borderId="1" xfId="0" applyFont="1" applyFill="1" applyBorder="1" applyAlignment="1">
      <alignment horizontal="center" vertical="center"/>
    </xf>
    <xf numFmtId="3" fontId="1" fillId="9" borderId="1" xfId="0" applyNumberFormat="1" applyFont="1" applyFill="1" applyBorder="1" applyAlignment="1">
      <alignment horizontal="center" vertical="center"/>
    </xf>
    <xf numFmtId="0" fontId="1" fillId="9" borderId="1" xfId="0" applyFont="1" applyFill="1" applyBorder="1" applyAlignment="1">
      <alignment horizontal="center" vertical="center" wrapText="1"/>
    </xf>
    <xf numFmtId="0" fontId="1" fillId="0" borderId="0" xfId="0" applyFont="1" applyAlignment="1">
      <alignment horizontal="center" vertical="center"/>
    </xf>
    <xf numFmtId="3" fontId="1" fillId="0" borderId="1" xfId="0" applyNumberFormat="1" applyFont="1" applyFill="1" applyBorder="1" applyAlignment="1">
      <alignment horizontal="center" vertical="center"/>
    </xf>
    <xf numFmtId="0" fontId="0" fillId="0" borderId="0" xfId="0" applyAlignment="1">
      <alignment wrapText="1"/>
    </xf>
    <xf numFmtId="3" fontId="1" fillId="9" borderId="1" xfId="0" applyNumberFormat="1" applyFont="1" applyFill="1" applyBorder="1" applyAlignment="1">
      <alignment horizontal="center" vertical="center" wrapText="1"/>
    </xf>
    <xf numFmtId="3" fontId="1" fillId="4" borderId="1" xfId="0" applyNumberFormat="1" applyFont="1" applyFill="1" applyBorder="1" applyAlignment="1">
      <alignment horizontal="center" vertical="center"/>
    </xf>
    <xf numFmtId="3" fontId="6" fillId="0" borderId="0" xfId="0" applyNumberFormat="1" applyFont="1" applyAlignment="1">
      <alignment horizontal="center" vertical="center"/>
    </xf>
    <xf numFmtId="164" fontId="1" fillId="9" borderId="1"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0" fillId="0" borderId="0" xfId="0" applyNumberFormat="1"/>
    <xf numFmtId="0" fontId="1" fillId="0" borderId="0" xfId="0" applyFont="1" applyAlignment="1">
      <alignment horizontal="center" vertical="center" wrapText="1"/>
    </xf>
    <xf numFmtId="3" fontId="1" fillId="0" borderId="0" xfId="0" applyNumberFormat="1" applyFont="1" applyAlignment="1">
      <alignment horizontal="center" vertical="center"/>
    </xf>
    <xf numFmtId="164" fontId="12" fillId="3" borderId="1" xfId="0" applyNumberFormat="1" applyFont="1" applyFill="1" applyBorder="1" applyAlignment="1">
      <alignment horizontal="center" vertical="center"/>
    </xf>
    <xf numFmtId="0" fontId="1" fillId="0" borderId="1" xfId="0" applyFont="1" applyBorder="1" applyAlignment="1">
      <alignment horizontal="left" vertical="center" wrapText="1"/>
    </xf>
    <xf numFmtId="3" fontId="0" fillId="0" borderId="0" xfId="0" applyNumberFormat="1" applyFill="1" applyAlignment="1">
      <alignment wrapText="1"/>
    </xf>
    <xf numFmtId="3" fontId="2" fillId="4"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3" fontId="4" fillId="0" borderId="0" xfId="0" applyNumberFormat="1" applyFont="1"/>
    <xf numFmtId="0" fontId="1" fillId="0" borderId="3" xfId="0" applyFont="1" applyFill="1" applyBorder="1" applyAlignment="1">
      <alignment horizontal="center" vertical="center" wrapText="1"/>
    </xf>
    <xf numFmtId="3" fontId="1" fillId="0" borderId="3" xfId="0" applyNumberFormat="1" applyFont="1" applyFill="1" applyBorder="1" applyAlignment="1">
      <alignment horizontal="center" vertical="center"/>
    </xf>
    <xf numFmtId="0" fontId="1" fillId="0" borderId="3" xfId="0" applyFont="1" applyFill="1" applyBorder="1" applyAlignment="1">
      <alignment horizontal="center" vertical="center"/>
    </xf>
    <xf numFmtId="0" fontId="1" fillId="8" borderId="1" xfId="0" applyFont="1" applyFill="1" applyBorder="1" applyAlignment="1">
      <alignment horizontal="center" vertical="center" wrapText="1"/>
    </xf>
    <xf numFmtId="3" fontId="1" fillId="0" borderId="3" xfId="0" applyNumberFormat="1" applyFont="1" applyFill="1" applyBorder="1" applyAlignment="1">
      <alignment horizontal="center" vertical="center" wrapText="1"/>
    </xf>
    <xf numFmtId="3"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3" fontId="2" fillId="0" borderId="1" xfId="0" applyNumberFormat="1" applyFont="1" applyFill="1" applyBorder="1" applyAlignment="1">
      <alignment horizontal="center" vertical="center" wrapText="1"/>
    </xf>
    <xf numFmtId="164" fontId="1" fillId="0" borderId="3" xfId="0" applyNumberFormat="1" applyFont="1" applyFill="1" applyBorder="1" applyAlignment="1">
      <alignment horizontal="center" vertical="center"/>
    </xf>
    <xf numFmtId="3" fontId="0" fillId="0" borderId="0" xfId="0" applyNumberFormat="1" applyFill="1"/>
    <xf numFmtId="0" fontId="1" fillId="0" borderId="3" xfId="0" applyFont="1" applyFill="1" applyBorder="1" applyAlignment="1">
      <alignment horizontal="left" vertical="top" wrapText="1"/>
    </xf>
    <xf numFmtId="3" fontId="1" fillId="0" borderId="3" xfId="0" applyNumberFormat="1" applyFont="1" applyFill="1" applyBorder="1" applyAlignment="1">
      <alignment horizontal="center" vertical="center" wrapText="1"/>
    </xf>
    <xf numFmtId="3" fontId="1" fillId="0" borderId="3"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xf>
    <xf numFmtId="0" fontId="1" fillId="9" borderId="1" xfId="0" applyFont="1" applyFill="1" applyBorder="1" applyAlignment="1">
      <alignment horizontal="left" vertical="top"/>
    </xf>
    <xf numFmtId="3" fontId="2" fillId="4" borderId="1" xfId="0" applyNumberFormat="1" applyFont="1" applyFill="1" applyBorder="1" applyAlignment="1">
      <alignment horizontal="left" vertical="top"/>
    </xf>
    <xf numFmtId="0" fontId="0" fillId="0" borderId="1" xfId="0" applyBorder="1" applyAlignment="1">
      <alignment horizontal="left" vertical="top"/>
    </xf>
    <xf numFmtId="3" fontId="1" fillId="0" borderId="1" xfId="0" applyNumberFormat="1" applyFont="1" applyFill="1" applyBorder="1" applyAlignment="1">
      <alignment horizontal="left" vertical="top" wrapText="1"/>
    </xf>
    <xf numFmtId="3" fontId="2" fillId="4" borderId="1" xfId="0" applyNumberFormat="1" applyFont="1" applyFill="1" applyBorder="1" applyAlignment="1">
      <alignment horizontal="left" vertical="top" wrapText="1"/>
    </xf>
    <xf numFmtId="0" fontId="0" fillId="0" borderId="0" xfId="0" applyAlignment="1">
      <alignment horizontal="left" vertical="top"/>
    </xf>
    <xf numFmtId="0" fontId="14" fillId="0" borderId="1" xfId="0" applyFont="1" applyFill="1" applyBorder="1" applyAlignment="1">
      <alignment horizontal="left" vertical="center" wrapText="1"/>
    </xf>
    <xf numFmtId="0" fontId="14" fillId="0" borderId="3"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3" fontId="14" fillId="0" borderId="3"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left" vertical="top" wrapText="1"/>
    </xf>
    <xf numFmtId="0" fontId="15" fillId="0" borderId="1" xfId="0" applyFont="1" applyFill="1" applyBorder="1" applyAlignment="1">
      <alignment horizontal="left" vertical="top" wrapText="1"/>
    </xf>
    <xf numFmtId="3" fontId="14" fillId="0" borderId="1" xfId="0" applyNumberFormat="1" applyFont="1" applyFill="1" applyBorder="1" applyAlignment="1">
      <alignment horizontal="center" vertical="center" wrapText="1"/>
    </xf>
    <xf numFmtId="0" fontId="14" fillId="10" borderId="1" xfId="0" applyFont="1" applyFill="1" applyBorder="1" applyAlignment="1">
      <alignment horizontal="left" vertical="center" wrapText="1"/>
    </xf>
    <xf numFmtId="0" fontId="14" fillId="10" borderId="1" xfId="0" applyFont="1" applyFill="1" applyBorder="1" applyAlignment="1">
      <alignment horizontal="center" vertical="center" wrapText="1"/>
    </xf>
    <xf numFmtId="3" fontId="14" fillId="0" borderId="1" xfId="0" applyNumberFormat="1" applyFont="1" applyFill="1" applyBorder="1" applyAlignment="1">
      <alignment horizontal="center" vertical="center"/>
    </xf>
    <xf numFmtId="0" fontId="15" fillId="11" borderId="3" xfId="0" applyFont="1" applyFill="1" applyBorder="1" applyAlignment="1">
      <alignment vertical="center" wrapText="1"/>
    </xf>
    <xf numFmtId="0" fontId="15" fillId="11" borderId="1" xfId="0" applyFont="1" applyFill="1" applyBorder="1" applyAlignment="1">
      <alignment horizontal="left" vertical="center" wrapText="1"/>
    </xf>
    <xf numFmtId="0" fontId="15" fillId="11" borderId="1" xfId="0" applyFont="1" applyFill="1" applyBorder="1" applyAlignment="1">
      <alignment horizontal="center" vertical="center" wrapText="1"/>
    </xf>
    <xf numFmtId="0" fontId="15" fillId="11" borderId="1" xfId="0" applyFont="1" applyFill="1" applyBorder="1" applyAlignment="1">
      <alignment horizontal="center" vertical="center"/>
    </xf>
    <xf numFmtId="0" fontId="16" fillId="11" borderId="1" xfId="0" applyFont="1" applyFill="1" applyBorder="1" applyAlignment="1">
      <alignment horizontal="center" vertical="center" wrapText="1"/>
    </xf>
    <xf numFmtId="3" fontId="15" fillId="11" borderId="3" xfId="0" applyNumberFormat="1" applyFont="1" applyFill="1" applyBorder="1" applyAlignment="1">
      <alignment horizontal="center" vertical="center" wrapText="1"/>
    </xf>
    <xf numFmtId="3" fontId="14" fillId="0" borderId="1" xfId="0" applyNumberFormat="1" applyFont="1" applyFill="1" applyBorder="1" applyAlignment="1">
      <alignment horizontal="right" vertical="center"/>
    </xf>
    <xf numFmtId="3" fontId="13" fillId="0" borderId="1" xfId="0" applyNumberFormat="1" applyFont="1" applyFill="1" applyBorder="1" applyAlignment="1">
      <alignment horizontal="right" vertical="center"/>
    </xf>
    <xf numFmtId="3" fontId="14" fillId="0" borderId="1" xfId="0" applyNumberFormat="1" applyFont="1" applyBorder="1" applyAlignment="1">
      <alignment horizontal="right" vertical="center"/>
    </xf>
    <xf numFmtId="3" fontId="13" fillId="0" borderId="1" xfId="0" applyNumberFormat="1" applyFont="1" applyBorder="1" applyAlignment="1">
      <alignment horizontal="right" vertical="center"/>
    </xf>
    <xf numFmtId="0" fontId="15" fillId="10" borderId="1" xfId="0" applyFont="1" applyFill="1" applyBorder="1" applyAlignment="1">
      <alignment horizontal="left" vertical="center" wrapText="1"/>
    </xf>
    <xf numFmtId="0" fontId="15" fillId="10" borderId="1" xfId="0" applyFont="1" applyFill="1" applyBorder="1" applyAlignment="1">
      <alignment horizontal="center" vertical="center" wrapText="1"/>
    </xf>
    <xf numFmtId="3" fontId="15" fillId="0" borderId="1" xfId="0" applyNumberFormat="1" applyFont="1" applyFill="1" applyBorder="1" applyAlignment="1">
      <alignment horizontal="center" vertical="center"/>
    </xf>
    <xf numFmtId="3" fontId="1" fillId="0" borderId="1" xfId="0" applyNumberFormat="1" applyFont="1" applyFill="1" applyBorder="1" applyAlignment="1">
      <alignment vertical="top" wrapText="1"/>
    </xf>
    <xf numFmtId="3" fontId="14" fillId="0" borderId="1" xfId="0" applyNumberFormat="1"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applyAlignment="1">
      <alignment horizontal="center" vertical="center" wrapText="1"/>
    </xf>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1" xfId="0" applyFont="1" applyBorder="1" applyAlignment="1">
      <alignment horizontal="center" vertical="center" wrapText="1"/>
    </xf>
    <xf numFmtId="0" fontId="1" fillId="1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3" fontId="1" fillId="0" borderId="1" xfId="0" applyNumberFormat="1" applyFont="1" applyFill="1" applyBorder="1" applyAlignment="1">
      <alignment horizontal="right" vertical="center"/>
    </xf>
    <xf numFmtId="0" fontId="1" fillId="12" borderId="1" xfId="0" applyFont="1" applyFill="1" applyBorder="1" applyAlignment="1">
      <alignment horizontal="center" vertical="center" wrapText="1"/>
    </xf>
    <xf numFmtId="0" fontId="1" fillId="12" borderId="1" xfId="0" applyFont="1" applyFill="1" applyBorder="1" applyAlignment="1">
      <alignment horizontal="center" vertical="center"/>
    </xf>
    <xf numFmtId="0" fontId="2" fillId="12" borderId="1" xfId="0" applyFont="1" applyFill="1" applyBorder="1" applyAlignment="1">
      <alignment horizontal="center" vertical="center" wrapText="1"/>
    </xf>
    <xf numFmtId="0" fontId="6" fillId="0" borderId="0" xfId="0" applyFont="1" applyAlignment="1">
      <alignment wrapText="1"/>
    </xf>
    <xf numFmtId="3" fontId="7" fillId="12" borderId="1" xfId="0" applyNumberFormat="1" applyFont="1" applyFill="1" applyBorder="1" applyAlignment="1">
      <alignment horizontal="center" vertical="center"/>
    </xf>
    <xf numFmtId="3" fontId="7" fillId="0" borderId="3" xfId="0" applyNumberFormat="1" applyFont="1" applyFill="1" applyBorder="1" applyAlignment="1">
      <alignment horizontal="center" vertical="center"/>
    </xf>
    <xf numFmtId="3" fontId="7" fillId="0" borderId="1" xfId="0" applyNumberFormat="1" applyFont="1" applyFill="1" applyBorder="1" applyAlignment="1">
      <alignment horizontal="center" vertical="center"/>
    </xf>
    <xf numFmtId="3" fontId="7" fillId="0" borderId="0" xfId="0" applyNumberFormat="1" applyFont="1" applyAlignment="1">
      <alignment horizontal="center" vertical="center"/>
    </xf>
    <xf numFmtId="3" fontId="4" fillId="4" borderId="1" xfId="0" applyNumberFormat="1" applyFont="1" applyFill="1" applyBorder="1" applyAlignment="1">
      <alignment horizontal="center" vertical="center"/>
    </xf>
    <xf numFmtId="0" fontId="7" fillId="12" borderId="1" xfId="0" applyFont="1" applyFill="1" applyBorder="1" applyAlignment="1">
      <alignment horizontal="center" vertical="center"/>
    </xf>
    <xf numFmtId="3" fontId="7" fillId="12" borderId="1" xfId="0" applyNumberFormat="1" applyFont="1" applyFill="1" applyBorder="1" applyAlignment="1">
      <alignment horizontal="center" vertical="center" wrapText="1"/>
    </xf>
    <xf numFmtId="164" fontId="7" fillId="12"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3" fontId="8" fillId="9"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3" fontId="7" fillId="0" borderId="3"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center"/>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xf>
    <xf numFmtId="3" fontId="20" fillId="0" borderId="1" xfId="0" applyNumberFormat="1" applyFont="1" applyFill="1" applyBorder="1" applyAlignment="1">
      <alignment horizontal="center" vertical="center" wrapText="1"/>
    </xf>
    <xf numFmtId="3" fontId="20" fillId="0" borderId="3" xfId="0" applyNumberFormat="1"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21" fillId="0" borderId="1" xfId="0" applyFont="1" applyFill="1" applyBorder="1" applyAlignment="1">
      <alignment horizontal="center" vertical="center"/>
    </xf>
    <xf numFmtId="3" fontId="20" fillId="0" borderId="1" xfId="0" applyNumberFormat="1" applyFont="1" applyFill="1" applyBorder="1" applyAlignment="1">
      <alignment horizontal="center" vertical="center"/>
    </xf>
    <xf numFmtId="3" fontId="7" fillId="0" borderId="1" xfId="0" applyNumberFormat="1" applyFont="1" applyFill="1" applyBorder="1" applyAlignment="1">
      <alignment vertical="center" wrapText="1"/>
    </xf>
    <xf numFmtId="164" fontId="7" fillId="0" borderId="1" xfId="0" applyNumberFormat="1" applyFont="1" applyFill="1" applyBorder="1" applyAlignment="1">
      <alignment horizontal="center" vertical="center"/>
    </xf>
    <xf numFmtId="3" fontId="8" fillId="0" borderId="1" xfId="0" applyNumberFormat="1" applyFont="1" applyFill="1" applyBorder="1" applyAlignment="1">
      <alignment horizontal="right" vertical="center"/>
    </xf>
    <xf numFmtId="3" fontId="7" fillId="0" borderId="1" xfId="0" applyNumberFormat="1" applyFont="1" applyFill="1" applyBorder="1" applyAlignment="1">
      <alignment horizontal="right" vertical="center"/>
    </xf>
    <xf numFmtId="164" fontId="7" fillId="0" borderId="1" xfId="0" applyNumberFormat="1" applyFont="1" applyBorder="1" applyAlignment="1">
      <alignment horizontal="center" vertical="center"/>
    </xf>
    <xf numFmtId="0" fontId="22" fillId="0" borderId="1" xfId="0" applyFont="1" applyFill="1" applyBorder="1" applyAlignment="1">
      <alignment horizontal="center" vertical="center" wrapText="1"/>
    </xf>
    <xf numFmtId="0" fontId="7" fillId="0" borderId="0" xfId="0" applyFont="1"/>
    <xf numFmtId="3" fontId="7" fillId="0" borderId="0" xfId="0" applyNumberFormat="1" applyFont="1"/>
    <xf numFmtId="164" fontId="7" fillId="0" borderId="0" xfId="0" applyNumberFormat="1" applyFont="1"/>
    <xf numFmtId="3" fontId="4" fillId="12" borderId="1"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3" fontId="4" fillId="0" borderId="2" xfId="0" applyNumberFormat="1" applyFont="1" applyFill="1" applyBorder="1" applyAlignment="1">
      <alignment vertical="center" wrapText="1"/>
    </xf>
    <xf numFmtId="3" fontId="6" fillId="9" borderId="1" xfId="0" applyNumberFormat="1" applyFont="1" applyFill="1" applyBorder="1" applyAlignment="1">
      <alignment horizontal="center" vertical="center"/>
    </xf>
    <xf numFmtId="3" fontId="17" fillId="0" borderId="3" xfId="0" applyNumberFormat="1" applyFont="1" applyFill="1" applyBorder="1" applyAlignment="1">
      <alignment horizontal="center" vertical="center" wrapText="1"/>
    </xf>
    <xf numFmtId="3" fontId="4" fillId="0" borderId="1" xfId="0" applyNumberFormat="1" applyFont="1" applyFill="1" applyBorder="1" applyAlignment="1">
      <alignment horizontal="center" vertical="center" wrapText="1"/>
    </xf>
    <xf numFmtId="3" fontId="4" fillId="0" borderId="1" xfId="0" applyNumberFormat="1" applyFont="1" applyFill="1" applyBorder="1" applyAlignment="1">
      <alignment horizontal="right" vertical="center"/>
    </xf>
    <xf numFmtId="0" fontId="2" fillId="8"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2" fillId="12"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16" fillId="0" borderId="3" xfId="0" applyFont="1" applyFill="1" applyBorder="1" applyAlignment="1">
      <alignment vertical="center" wrapText="1"/>
    </xf>
    <xf numFmtId="0" fontId="16" fillId="10" borderId="1" xfId="0" applyFont="1" applyFill="1" applyBorder="1" applyAlignment="1">
      <alignment horizontal="left" vertical="center" wrapText="1"/>
    </xf>
    <xf numFmtId="0" fontId="2" fillId="0" borderId="1" xfId="0" applyFont="1" applyFill="1" applyBorder="1" applyAlignment="1">
      <alignment horizontal="left" vertical="center"/>
    </xf>
    <xf numFmtId="3" fontId="8" fillId="0" borderId="1" xfId="0" applyNumberFormat="1" applyFont="1" applyBorder="1" applyAlignment="1">
      <alignment horizontal="center" vertical="center" wrapText="1"/>
    </xf>
    <xf numFmtId="3" fontId="8" fillId="0" borderId="1" xfId="0" applyNumberFormat="1" applyFont="1" applyFill="1" applyBorder="1" applyAlignment="1">
      <alignment horizontal="center" vertical="center" wrapText="1"/>
    </xf>
    <xf numFmtId="3" fontId="8" fillId="0" borderId="0" xfId="0" applyNumberFormat="1" applyFont="1" applyAlignment="1">
      <alignment horizontal="center" vertical="center"/>
    </xf>
    <xf numFmtId="0" fontId="26" fillId="0" borderId="9" xfId="0" applyFont="1" applyBorder="1" applyAlignment="1">
      <alignment horizontal="center" vertical="center" wrapText="1"/>
    </xf>
    <xf numFmtId="0" fontId="26" fillId="0" borderId="9" xfId="0" applyFont="1" applyBorder="1" applyAlignment="1">
      <alignment vertical="center" wrapText="1"/>
    </xf>
    <xf numFmtId="0" fontId="26" fillId="17" borderId="9" xfId="0" applyFont="1" applyFill="1" applyBorder="1" applyAlignment="1">
      <alignment horizontal="center" vertical="center" wrapText="1"/>
    </xf>
    <xf numFmtId="0" fontId="26" fillId="17" borderId="9" xfId="0" applyFont="1" applyFill="1" applyBorder="1" applyAlignment="1">
      <alignment vertical="center" wrapText="1"/>
    </xf>
    <xf numFmtId="0" fontId="26" fillId="17" borderId="8" xfId="0" applyFont="1" applyFill="1" applyBorder="1" applyAlignment="1">
      <alignment horizontal="center" vertical="center" wrapText="1"/>
    </xf>
    <xf numFmtId="0" fontId="26" fillId="17" borderId="9" xfId="0" applyFont="1" applyFill="1" applyBorder="1" applyAlignment="1">
      <alignment horizontal="center" vertical="center" wrapText="1"/>
    </xf>
    <xf numFmtId="0" fontId="26" fillId="17" borderId="8" xfId="0" applyFont="1" applyFill="1" applyBorder="1" applyAlignment="1">
      <alignment vertical="center" wrapText="1"/>
    </xf>
    <xf numFmtId="0" fontId="26" fillId="0" borderId="8" xfId="0" applyFont="1" applyBorder="1" applyAlignment="1">
      <alignment horizontal="center" vertical="center" wrapText="1"/>
    </xf>
    <xf numFmtId="0" fontId="26" fillId="0" borderId="8" xfId="0" applyFont="1" applyBorder="1" applyAlignment="1">
      <alignment vertical="center" wrapText="1"/>
    </xf>
    <xf numFmtId="0" fontId="26" fillId="0" borderId="9" xfId="0" applyFont="1" applyFill="1" applyBorder="1" applyAlignment="1">
      <alignment horizontal="center" vertical="center" wrapText="1"/>
    </xf>
    <xf numFmtId="165" fontId="26" fillId="18" borderId="9" xfId="0" applyNumberFormat="1" applyFont="1" applyFill="1" applyBorder="1" applyAlignment="1">
      <alignment horizontal="right" vertical="center" wrapText="1"/>
    </xf>
    <xf numFmtId="165" fontId="26" fillId="0" borderId="9" xfId="0" applyNumberFormat="1" applyFont="1" applyFill="1" applyBorder="1" applyAlignment="1">
      <alignment horizontal="right" vertical="center" wrapText="1"/>
    </xf>
    <xf numFmtId="165" fontId="26" fillId="17" borderId="9" xfId="0" applyNumberFormat="1" applyFont="1" applyFill="1" applyBorder="1" applyAlignment="1">
      <alignment horizontal="right" vertical="center" wrapText="1"/>
    </xf>
    <xf numFmtId="0" fontId="26" fillId="18" borderId="8" xfId="0" applyFont="1" applyFill="1" applyBorder="1" applyAlignment="1">
      <alignment horizontal="center" vertical="center" wrapText="1"/>
    </xf>
    <xf numFmtId="0" fontId="26" fillId="18" borderId="9" xfId="0" applyFont="1" applyFill="1" applyBorder="1" applyAlignment="1">
      <alignment horizontal="center" vertical="center" wrapText="1"/>
    </xf>
    <xf numFmtId="0" fontId="26" fillId="18" borderId="0" xfId="0" applyFont="1" applyFill="1" applyAlignment="1">
      <alignment vertical="center" wrapText="1"/>
    </xf>
    <xf numFmtId="0" fontId="26" fillId="18" borderId="9" xfId="0" applyFont="1" applyFill="1" applyBorder="1" applyAlignment="1">
      <alignment vertical="center" wrapText="1"/>
    </xf>
    <xf numFmtId="0" fontId="26" fillId="19" borderId="9" xfId="0" applyFont="1" applyFill="1" applyBorder="1" applyAlignment="1">
      <alignment horizontal="center" vertical="center" wrapText="1"/>
    </xf>
    <xf numFmtId="165" fontId="26" fillId="19" borderId="9" xfId="0" applyNumberFormat="1" applyFont="1" applyFill="1" applyBorder="1" applyAlignment="1">
      <alignment horizontal="right" vertical="center" wrapText="1"/>
    </xf>
    <xf numFmtId="3" fontId="26" fillId="19" borderId="9" xfId="0" applyNumberFormat="1" applyFont="1" applyFill="1" applyBorder="1" applyAlignment="1">
      <alignment horizontal="center" vertical="center" wrapText="1"/>
    </xf>
    <xf numFmtId="3" fontId="26" fillId="19" borderId="9" xfId="0" applyNumberFormat="1" applyFont="1" applyFill="1" applyBorder="1" applyAlignment="1">
      <alignment horizontal="right" vertical="center" wrapText="1"/>
    </xf>
    <xf numFmtId="3" fontId="26" fillId="0" borderId="9" xfId="0" applyNumberFormat="1" applyFont="1" applyFill="1" applyBorder="1" applyAlignment="1">
      <alignment horizontal="center" vertical="center" wrapText="1"/>
    </xf>
    <xf numFmtId="165" fontId="26" fillId="20" borderId="9" xfId="0" applyNumberFormat="1" applyFont="1" applyFill="1" applyBorder="1" applyAlignment="1">
      <alignment horizontal="right" vertical="center" wrapText="1"/>
    </xf>
    <xf numFmtId="0" fontId="26" fillId="20" borderId="9" xfId="0" applyFont="1" applyFill="1" applyBorder="1" applyAlignment="1">
      <alignment vertical="center" wrapText="1"/>
    </xf>
    <xf numFmtId="3" fontId="26" fillId="0" borderId="8" xfId="0" applyNumberFormat="1" applyFont="1" applyFill="1" applyBorder="1" applyAlignment="1">
      <alignment horizontal="center" vertical="center" wrapText="1"/>
    </xf>
    <xf numFmtId="0" fontId="24" fillId="18" borderId="0" xfId="0" applyFont="1" applyFill="1" applyAlignment="1">
      <alignment vertical="center" wrapText="1"/>
    </xf>
    <xf numFmtId="3" fontId="26" fillId="18" borderId="8" xfId="0" applyNumberFormat="1" applyFont="1" applyFill="1" applyBorder="1" applyAlignment="1">
      <alignment horizontal="center" vertical="center" wrapText="1"/>
    </xf>
    <xf numFmtId="0" fontId="24" fillId="17" borderId="9" xfId="0" applyFont="1" applyFill="1" applyBorder="1" applyAlignment="1">
      <alignment horizontal="left" vertical="center" wrapText="1"/>
    </xf>
    <xf numFmtId="0" fontId="26" fillId="19" borderId="8" xfId="0" applyFont="1" applyFill="1" applyBorder="1" applyAlignment="1">
      <alignment horizontal="center" vertical="center" wrapText="1"/>
    </xf>
    <xf numFmtId="0" fontId="24" fillId="0" borderId="9" xfId="0" applyFont="1" applyFill="1" applyBorder="1" applyAlignment="1">
      <alignment vertical="center" wrapText="1"/>
    </xf>
    <xf numFmtId="0" fontId="24" fillId="20" borderId="9" xfId="0" applyFont="1" applyFill="1" applyBorder="1" applyAlignment="1">
      <alignment vertical="center" wrapText="1"/>
    </xf>
    <xf numFmtId="0" fontId="24" fillId="17" borderId="8" xfId="0" applyFont="1" applyFill="1" applyBorder="1" applyAlignment="1">
      <alignment horizontal="center" vertical="center" wrapText="1"/>
    </xf>
    <xf numFmtId="0" fontId="24" fillId="0" borderId="9" xfId="0" applyFont="1" applyBorder="1" applyAlignment="1">
      <alignment horizontal="center" vertical="center" wrapText="1"/>
    </xf>
    <xf numFmtId="0" fontId="24" fillId="17" borderId="9" xfId="0" applyFont="1" applyFill="1" applyBorder="1" applyAlignment="1">
      <alignment horizontal="center" vertical="center" wrapText="1"/>
    </xf>
    <xf numFmtId="0" fontId="24" fillId="0" borderId="8" xfId="0" applyFont="1" applyBorder="1" applyAlignment="1">
      <alignment horizontal="center" vertical="center" wrapText="1"/>
    </xf>
    <xf numFmtId="0" fontId="1" fillId="22" borderId="1" xfId="0" applyFont="1" applyFill="1" applyBorder="1" applyAlignment="1">
      <alignment horizontal="center" vertical="center"/>
    </xf>
    <xf numFmtId="3" fontId="7" fillId="22" borderId="1" xfId="0" applyNumberFormat="1" applyFont="1" applyFill="1" applyBorder="1" applyAlignment="1">
      <alignment horizontal="center" vertical="center"/>
    </xf>
    <xf numFmtId="0" fontId="1" fillId="22" borderId="1" xfId="0" applyFont="1" applyFill="1" applyBorder="1" applyAlignment="1">
      <alignment horizontal="center" vertical="center" wrapText="1"/>
    </xf>
    <xf numFmtId="0" fontId="2" fillId="22" borderId="1" xfId="0" applyFont="1" applyFill="1" applyBorder="1" applyAlignment="1">
      <alignment horizontal="center" vertical="center"/>
    </xf>
    <xf numFmtId="0" fontId="1" fillId="22" borderId="1" xfId="0" applyFont="1" applyFill="1" applyBorder="1" applyAlignment="1">
      <alignment horizontal="left" vertical="center" wrapText="1"/>
    </xf>
    <xf numFmtId="3" fontId="8" fillId="22" borderId="1" xfId="0" applyNumberFormat="1" applyFont="1" applyFill="1" applyBorder="1" applyAlignment="1">
      <alignment horizontal="center" vertical="center" wrapText="1"/>
    </xf>
    <xf numFmtId="0" fontId="7" fillId="22" borderId="1" xfId="0" applyFont="1" applyFill="1" applyBorder="1" applyAlignment="1">
      <alignment horizontal="center" vertical="center"/>
    </xf>
    <xf numFmtId="3" fontId="8" fillId="22" borderId="1" xfId="0" applyNumberFormat="1" applyFont="1" applyFill="1" applyBorder="1" applyAlignment="1">
      <alignment horizontal="center" vertical="center"/>
    </xf>
    <xf numFmtId="164" fontId="7" fillId="22" borderId="1" xfId="0" applyNumberFormat="1" applyFont="1" applyFill="1" applyBorder="1" applyAlignment="1">
      <alignment horizontal="center" vertical="center"/>
    </xf>
    <xf numFmtId="0" fontId="1" fillId="23" borderId="1" xfId="0" applyFont="1" applyFill="1" applyBorder="1" applyAlignment="1">
      <alignment horizontal="center" vertical="center"/>
    </xf>
    <xf numFmtId="3" fontId="7" fillId="23" borderId="1" xfId="0" applyNumberFormat="1" applyFont="1" applyFill="1" applyBorder="1" applyAlignment="1">
      <alignment horizontal="center" vertical="center"/>
    </xf>
    <xf numFmtId="0" fontId="1" fillId="23" borderId="1" xfId="0" applyFont="1" applyFill="1" applyBorder="1" applyAlignment="1">
      <alignment horizontal="center" vertical="center" wrapText="1"/>
    </xf>
    <xf numFmtId="0" fontId="2" fillId="23" borderId="1" xfId="0" applyFont="1" applyFill="1" applyBorder="1" applyAlignment="1">
      <alignment horizontal="center" vertical="center"/>
    </xf>
    <xf numFmtId="0" fontId="1" fillId="23" borderId="1" xfId="0" applyFont="1" applyFill="1" applyBorder="1" applyAlignment="1">
      <alignment horizontal="left" vertical="center" wrapText="1"/>
    </xf>
    <xf numFmtId="3" fontId="8" fillId="23" borderId="1" xfId="0" applyNumberFormat="1" applyFont="1" applyFill="1" applyBorder="1" applyAlignment="1">
      <alignment horizontal="center" vertical="center" wrapText="1"/>
    </xf>
    <xf numFmtId="0" fontId="7" fillId="23" borderId="1" xfId="0" applyFont="1" applyFill="1" applyBorder="1" applyAlignment="1">
      <alignment horizontal="center" vertical="center"/>
    </xf>
    <xf numFmtId="3" fontId="8" fillId="23" borderId="1" xfId="0" applyNumberFormat="1" applyFont="1" applyFill="1" applyBorder="1" applyAlignment="1">
      <alignment horizontal="center" vertical="center"/>
    </xf>
    <xf numFmtId="164" fontId="7" fillId="23" borderId="1" xfId="0" applyNumberFormat="1" applyFont="1" applyFill="1" applyBorder="1" applyAlignment="1">
      <alignment horizontal="center" vertical="center"/>
    </xf>
    <xf numFmtId="0" fontId="2" fillId="24" borderId="1" xfId="0" applyFont="1" applyFill="1" applyBorder="1" applyAlignment="1">
      <alignment horizontal="left" vertical="top" wrapText="1"/>
    </xf>
    <xf numFmtId="164" fontId="18" fillId="21" borderId="1" xfId="0" applyNumberFormat="1" applyFont="1" applyFill="1" applyBorder="1" applyAlignment="1">
      <alignment horizontal="center" vertical="center"/>
    </xf>
    <xf numFmtId="3" fontId="26" fillId="18" borderId="9" xfId="0" applyNumberFormat="1" applyFont="1" applyFill="1" applyBorder="1" applyAlignment="1">
      <alignment horizontal="center" vertical="center" wrapText="1"/>
    </xf>
    <xf numFmtId="0" fontId="24" fillId="18" borderId="9" xfId="0" applyFont="1" applyFill="1" applyBorder="1" applyAlignment="1">
      <alignment vertical="center" wrapText="1"/>
    </xf>
    <xf numFmtId="0" fontId="26" fillId="20" borderId="9" xfId="0" applyFont="1" applyFill="1" applyBorder="1" applyAlignment="1">
      <alignment horizontal="center" vertical="center" wrapText="1"/>
    </xf>
    <xf numFmtId="0" fontId="24" fillId="0" borderId="9" xfId="0" applyFont="1" applyBorder="1" applyAlignment="1">
      <alignment vertical="center" wrapText="1"/>
    </xf>
    <xf numFmtId="0" fontId="2" fillId="24" borderId="3" xfId="0" applyFont="1" applyFill="1" applyBorder="1" applyAlignment="1">
      <alignment horizontal="left" vertical="top" wrapText="1"/>
    </xf>
    <xf numFmtId="0" fontId="27" fillId="20" borderId="10" xfId="0" applyFont="1" applyFill="1" applyBorder="1" applyAlignment="1">
      <alignment vertical="center" wrapText="1"/>
    </xf>
    <xf numFmtId="165" fontId="26" fillId="25" borderId="9" xfId="0" applyNumberFormat="1" applyFont="1" applyFill="1" applyBorder="1" applyAlignment="1">
      <alignment horizontal="right" vertical="center" wrapText="1"/>
    </xf>
    <xf numFmtId="0" fontId="26" fillId="25" borderId="9" xfId="0" applyFont="1" applyFill="1" applyBorder="1" applyAlignment="1">
      <alignment vertical="center" wrapText="1"/>
    </xf>
    <xf numFmtId="164" fontId="28" fillId="21" borderId="1" xfId="0" applyNumberFormat="1"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vertical="center" wrapText="1"/>
    </xf>
    <xf numFmtId="3" fontId="7" fillId="0" borderId="1" xfId="0" applyNumberFormat="1" applyFont="1" applyFill="1" applyBorder="1" applyAlignment="1">
      <alignment vertical="center"/>
    </xf>
    <xf numFmtId="0" fontId="4" fillId="0" borderId="0" xfId="0" applyFont="1" applyFill="1"/>
    <xf numFmtId="9" fontId="1" fillId="0" borderId="3" xfId="0" applyNumberFormat="1" applyFont="1" applyFill="1" applyBorder="1" applyAlignment="1">
      <alignment horizontal="center" vertical="center" wrapText="1"/>
    </xf>
    <xf numFmtId="9" fontId="1" fillId="0" borderId="4" xfId="0" applyNumberFormat="1" applyFont="1" applyFill="1" applyBorder="1" applyAlignment="1">
      <alignment horizontal="center" vertical="center" wrapText="1"/>
    </xf>
    <xf numFmtId="9" fontId="1" fillId="0" borderId="2" xfId="0" applyNumberFormat="1" applyFont="1" applyFill="1" applyBorder="1" applyAlignment="1">
      <alignment horizontal="center" vertical="center" wrapText="1"/>
    </xf>
    <xf numFmtId="4" fontId="1" fillId="0" borderId="3" xfId="0" applyNumberFormat="1" applyFont="1" applyBorder="1" applyAlignment="1">
      <alignment horizontal="center" vertical="top" wrapText="1"/>
    </xf>
    <xf numFmtId="4" fontId="1" fillId="0" borderId="2" xfId="0" applyNumberFormat="1" applyFont="1" applyBorder="1" applyAlignment="1">
      <alignment horizontal="center" vertical="top"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1" fillId="0" borderId="3"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vertical="top" wrapText="1"/>
    </xf>
    <xf numFmtId="0" fontId="1" fillId="0" borderId="4" xfId="0" applyFont="1" applyBorder="1" applyAlignment="1">
      <alignment vertical="top" wrapText="1"/>
    </xf>
    <xf numFmtId="3" fontId="2" fillId="0" borderId="3" xfId="0" applyNumberFormat="1" applyFont="1" applyBorder="1" applyAlignment="1">
      <alignment horizontal="center" vertical="top" wrapText="1"/>
    </xf>
    <xf numFmtId="3" fontId="2" fillId="0" borderId="2" xfId="0" applyNumberFormat="1" applyFont="1" applyBorder="1" applyAlignment="1">
      <alignment horizontal="center" vertical="top" wrapText="1"/>
    </xf>
    <xf numFmtId="0" fontId="5" fillId="3" borderId="3" xfId="0" applyFont="1" applyFill="1" applyBorder="1" applyAlignment="1">
      <alignment horizontal="center" vertical="center" textRotation="90" wrapText="1"/>
    </xf>
    <xf numFmtId="0" fontId="5" fillId="3" borderId="4"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3" fontId="2" fillId="0" borderId="4" xfId="0" applyNumberFormat="1" applyFont="1" applyBorder="1" applyAlignment="1">
      <alignment horizontal="center" vertical="top" wrapText="1"/>
    </xf>
    <xf numFmtId="0" fontId="7" fillId="0" borderId="0" xfId="0" applyFont="1" applyAlignment="1">
      <alignment horizontal="left" vertical="top" wrapText="1"/>
    </xf>
    <xf numFmtId="0" fontId="1" fillId="0" borderId="4" xfId="0" applyFont="1" applyBorder="1" applyAlignment="1">
      <alignment horizontal="center" vertical="top"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Border="1" applyAlignment="1">
      <alignment vertical="top" wrapText="1"/>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1" fillId="0" borderId="2" xfId="0" applyFont="1" applyBorder="1" applyAlignment="1">
      <alignment vertical="top" wrapText="1"/>
    </xf>
    <xf numFmtId="4" fontId="1" fillId="0" borderId="4" xfId="0" applyNumberFormat="1" applyFont="1" applyBorder="1" applyAlignment="1">
      <alignment horizontal="center" vertical="top" wrapText="1"/>
    </xf>
    <xf numFmtId="3" fontId="1" fillId="0" borderId="3" xfId="0" applyNumberFormat="1" applyFont="1" applyFill="1" applyBorder="1" applyAlignment="1">
      <alignment horizontal="left" vertical="top" wrapText="1"/>
    </xf>
    <xf numFmtId="3" fontId="1" fillId="0" borderId="2" xfId="0" applyNumberFormat="1" applyFont="1" applyFill="1" applyBorder="1" applyAlignment="1">
      <alignment horizontal="left" vertical="top" wrapText="1"/>
    </xf>
    <xf numFmtId="3" fontId="1" fillId="0" borderId="3" xfId="0" applyNumberFormat="1" applyFont="1" applyFill="1" applyBorder="1" applyAlignment="1">
      <alignment horizontal="center" vertical="center" wrapText="1"/>
    </xf>
    <xf numFmtId="3" fontId="1" fillId="0" borderId="2" xfId="0" applyNumberFormat="1" applyFont="1" applyFill="1" applyBorder="1" applyAlignment="1">
      <alignment horizontal="center" vertical="center" wrapText="1"/>
    </xf>
    <xf numFmtId="164" fontId="1" fillId="11" borderId="3" xfId="0" applyNumberFormat="1" applyFont="1" applyFill="1" applyBorder="1" applyAlignment="1">
      <alignment horizontal="center" vertical="center"/>
    </xf>
    <xf numFmtId="164" fontId="1" fillId="11" borderId="2" xfId="0" applyNumberFormat="1" applyFont="1" applyFill="1" applyBorder="1" applyAlignment="1">
      <alignment horizontal="center" vertical="center"/>
    </xf>
    <xf numFmtId="0" fontId="1" fillId="4" borderId="5" xfId="0" applyFont="1" applyFill="1" applyBorder="1" applyAlignment="1">
      <alignment horizontal="center"/>
    </xf>
    <xf numFmtId="0" fontId="1" fillId="4" borderId="7" xfId="0" applyFont="1" applyFill="1" applyBorder="1" applyAlignment="1">
      <alignment horizontal="center"/>
    </xf>
    <xf numFmtId="0" fontId="1" fillId="4" borderId="6" xfId="0" applyFont="1" applyFill="1" applyBorder="1" applyAlignment="1">
      <alignment horizontal="center"/>
    </xf>
    <xf numFmtId="0" fontId="2" fillId="9" borderId="5" xfId="0" applyFont="1" applyFill="1" applyBorder="1" applyAlignment="1">
      <alignment horizontal="center"/>
    </xf>
    <xf numFmtId="0" fontId="2" fillId="9" borderId="7" xfId="0" applyFont="1" applyFill="1" applyBorder="1" applyAlignment="1">
      <alignment horizontal="center"/>
    </xf>
    <xf numFmtId="0" fontId="2" fillId="9" borderId="6" xfId="0" applyFont="1" applyFill="1" applyBorder="1" applyAlignment="1">
      <alignment horizontal="center"/>
    </xf>
    <xf numFmtId="0" fontId="1" fillId="11" borderId="1" xfId="0" applyFont="1" applyFill="1" applyBorder="1" applyAlignment="1">
      <alignment vertical="top" wrapText="1"/>
    </xf>
    <xf numFmtId="3" fontId="2" fillId="0" borderId="1" xfId="0" applyNumberFormat="1"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2" xfId="0" applyFont="1" applyFill="1" applyBorder="1" applyAlignment="1">
      <alignment horizontal="center" vertical="center"/>
    </xf>
    <xf numFmtId="3" fontId="1" fillId="0" borderId="3" xfId="0" applyNumberFormat="1" applyFont="1" applyFill="1" applyBorder="1" applyAlignment="1">
      <alignment horizontal="center" vertical="center"/>
    </xf>
    <xf numFmtId="3" fontId="1" fillId="0" borderId="2"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xf>
    <xf numFmtId="164" fontId="1" fillId="0" borderId="2" xfId="0" applyNumberFormat="1" applyFont="1" applyFill="1" applyBorder="1" applyAlignment="1">
      <alignment horizontal="center" vertical="center"/>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3" fontId="2" fillId="0" borderId="3" xfId="0" applyNumberFormat="1" applyFont="1" applyFill="1" applyBorder="1" applyAlignment="1">
      <alignment horizontal="center" vertical="center"/>
    </xf>
    <xf numFmtId="3" fontId="2" fillId="0" borderId="4" xfId="0" applyNumberFormat="1" applyFont="1" applyFill="1" applyBorder="1" applyAlignment="1">
      <alignment horizontal="center" vertical="center"/>
    </xf>
    <xf numFmtId="3" fontId="2" fillId="0" borderId="2" xfId="0" applyNumberFormat="1"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3" fontId="2" fillId="0" borderId="3" xfId="0" applyNumberFormat="1" applyFont="1" applyFill="1" applyBorder="1" applyAlignment="1">
      <alignment horizontal="center" vertical="center" wrapText="1"/>
    </xf>
    <xf numFmtId="3" fontId="2" fillId="0" borderId="4" xfId="0" applyNumberFormat="1"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3" xfId="0" applyFont="1" applyFill="1" applyBorder="1" applyAlignment="1">
      <alignment vertical="top" wrapText="1"/>
    </xf>
    <xf numFmtId="0" fontId="1" fillId="0" borderId="4" xfId="0" applyFont="1" applyFill="1" applyBorder="1" applyAlignment="1">
      <alignment vertical="top" wrapText="1"/>
    </xf>
    <xf numFmtId="3" fontId="1" fillId="0" borderId="4" xfId="0" applyNumberFormat="1" applyFont="1" applyFill="1" applyBorder="1" applyAlignment="1">
      <alignment horizontal="center" vertical="center"/>
    </xf>
    <xf numFmtId="164" fontId="1" fillId="0" borderId="4" xfId="0" applyNumberFormat="1" applyFont="1" applyFill="1" applyBorder="1" applyAlignment="1">
      <alignment horizontal="center" vertical="center"/>
    </xf>
    <xf numFmtId="0" fontId="1" fillId="10" borderId="3" xfId="0" applyFont="1" applyFill="1" applyBorder="1" applyAlignment="1">
      <alignment horizontal="center" vertical="center" wrapText="1"/>
    </xf>
    <xf numFmtId="0" fontId="1" fillId="10" borderId="2" xfId="0" applyFont="1" applyFill="1" applyBorder="1" applyAlignment="1">
      <alignment horizontal="center" vertical="center" wrapText="1"/>
    </xf>
    <xf numFmtId="3" fontId="1" fillId="8" borderId="1" xfId="0"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1" fillId="0" borderId="1" xfId="0" applyNumberFormat="1" applyFont="1" applyFill="1" applyBorder="1" applyAlignment="1">
      <alignment horizontal="center" vertical="center"/>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2" xfId="0" applyFont="1" applyFill="1" applyBorder="1" applyAlignment="1">
      <alignment horizontal="left" vertical="top" wrapText="1"/>
    </xf>
    <xf numFmtId="3" fontId="2" fillId="0" borderId="1" xfId="0" applyNumberFormat="1" applyFont="1" applyBorder="1" applyAlignment="1">
      <alignment horizontal="center" vertical="center" wrapText="1"/>
    </xf>
    <xf numFmtId="0" fontId="13" fillId="8" borderId="1" xfId="0" applyFont="1" applyFill="1" applyBorder="1" applyAlignment="1">
      <alignment horizontal="center" vertical="center" wrapText="1"/>
    </xf>
    <xf numFmtId="0" fontId="1" fillId="0" borderId="2" xfId="0" applyFont="1" applyFill="1" applyBorder="1" applyAlignment="1">
      <alignment horizontal="center" vertical="top" wrapText="1"/>
    </xf>
    <xf numFmtId="164" fontId="1" fillId="8" borderId="1"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2" xfId="0" applyFont="1" applyFill="1" applyBorder="1" applyAlignment="1">
      <alignment horizontal="left" vertical="center" wrapText="1"/>
    </xf>
    <xf numFmtId="3" fontId="1" fillId="0" borderId="4" xfId="0" applyNumberFormat="1" applyFont="1" applyFill="1" applyBorder="1" applyAlignment="1">
      <alignment horizontal="center" vertical="center" wrapText="1"/>
    </xf>
    <xf numFmtId="164" fontId="1" fillId="0" borderId="3" xfId="0" applyNumberFormat="1"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14" borderId="1"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3" fontId="4" fillId="0" borderId="2" xfId="0" applyNumberFormat="1" applyFont="1" applyFill="1" applyBorder="1" applyAlignment="1">
      <alignment horizontal="center" vertical="center" wrapText="1"/>
    </xf>
    <xf numFmtId="3" fontId="2" fillId="13" borderId="1" xfId="0" applyNumberFormat="1" applyFont="1" applyFill="1" applyBorder="1" applyAlignment="1">
      <alignment horizontal="center" vertical="center" wrapText="1"/>
    </xf>
    <xf numFmtId="3" fontId="4" fillId="0" borderId="4" xfId="0" applyNumberFormat="1" applyFont="1" applyFill="1" applyBorder="1" applyAlignment="1">
      <alignment horizontal="center" vertical="center" wrapText="1"/>
    </xf>
    <xf numFmtId="3" fontId="8" fillId="8" borderId="1" xfId="0" applyNumberFormat="1" applyFont="1" applyFill="1" applyBorder="1" applyAlignment="1">
      <alignment horizontal="center" vertical="center" wrapText="1"/>
    </xf>
    <xf numFmtId="164" fontId="8" fillId="8" borderId="1" xfId="0" applyNumberFormat="1" applyFont="1" applyFill="1" applyBorder="1" applyAlignment="1">
      <alignment horizontal="center" vertical="center" wrapText="1"/>
    </xf>
    <xf numFmtId="0" fontId="2" fillId="24" borderId="3" xfId="0" applyFont="1" applyFill="1" applyBorder="1" applyAlignment="1">
      <alignment horizontal="left" vertical="center" wrapText="1"/>
    </xf>
    <xf numFmtId="0" fontId="2" fillId="24" borderId="2" xfId="0" applyFont="1" applyFill="1" applyBorder="1" applyAlignment="1">
      <alignment horizontal="left" vertical="center" wrapText="1"/>
    </xf>
    <xf numFmtId="3" fontId="8" fillId="0" borderId="3" xfId="0" applyNumberFormat="1" applyFont="1" applyFill="1" applyBorder="1" applyAlignment="1">
      <alignment horizontal="center" vertical="center" wrapText="1"/>
    </xf>
    <xf numFmtId="3" fontId="8" fillId="0" borderId="4" xfId="0" applyNumberFormat="1" applyFont="1" applyFill="1" applyBorder="1" applyAlignment="1">
      <alignment horizontal="center" vertical="center" wrapText="1"/>
    </xf>
    <xf numFmtId="3" fontId="7" fillId="0" borderId="3" xfId="0" applyNumberFormat="1" applyFont="1" applyFill="1" applyBorder="1" applyAlignment="1">
      <alignment horizontal="center" vertical="center" wrapText="1"/>
    </xf>
    <xf numFmtId="3" fontId="7" fillId="0" borderId="4" xfId="0" applyNumberFormat="1" applyFont="1" applyFill="1" applyBorder="1" applyAlignment="1">
      <alignment horizontal="center" vertical="center" wrapText="1"/>
    </xf>
    <xf numFmtId="3" fontId="7" fillId="0" borderId="2" xfId="0" applyNumberFormat="1" applyFont="1" applyFill="1" applyBorder="1" applyAlignment="1">
      <alignment horizontal="center" vertical="center" wrapText="1"/>
    </xf>
    <xf numFmtId="0" fontId="2" fillId="8" borderId="1" xfId="0" applyFont="1" applyFill="1" applyBorder="1" applyAlignment="1">
      <alignment horizontal="center" vertical="center" wrapText="1"/>
    </xf>
    <xf numFmtId="0" fontId="8" fillId="8" borderId="1" xfId="0" applyFont="1" applyFill="1" applyBorder="1" applyAlignment="1">
      <alignment horizontal="center" vertical="center"/>
    </xf>
    <xf numFmtId="164" fontId="7" fillId="0" borderId="3" xfId="0" applyNumberFormat="1" applyFont="1" applyFill="1" applyBorder="1" applyAlignment="1">
      <alignment horizontal="center" vertical="center" wrapText="1"/>
    </xf>
    <xf numFmtId="164" fontId="7" fillId="0" borderId="2" xfId="0" applyNumberFormat="1" applyFont="1" applyFill="1" applyBorder="1" applyAlignment="1">
      <alignment horizontal="center" vertical="center" wrapText="1"/>
    </xf>
    <xf numFmtId="0" fontId="1" fillId="22" borderId="5" xfId="0" applyFont="1" applyFill="1" applyBorder="1" applyAlignment="1">
      <alignment horizontal="center"/>
    </xf>
    <xf numFmtId="0" fontId="1" fillId="22" borderId="7" xfId="0" applyFont="1" applyFill="1" applyBorder="1" applyAlignment="1">
      <alignment horizontal="center"/>
    </xf>
    <xf numFmtId="0" fontId="1" fillId="22" borderId="6" xfId="0" applyFont="1" applyFill="1" applyBorder="1" applyAlignment="1">
      <alignment horizontal="center"/>
    </xf>
    <xf numFmtId="0" fontId="1" fillId="23" borderId="5" xfId="0" applyFont="1" applyFill="1" applyBorder="1" applyAlignment="1">
      <alignment horizontal="center"/>
    </xf>
    <xf numFmtId="0" fontId="1" fillId="23" borderId="7" xfId="0" applyFont="1" applyFill="1" applyBorder="1" applyAlignment="1">
      <alignment horizontal="center"/>
    </xf>
    <xf numFmtId="0" fontId="1" fillId="23" borderId="6" xfId="0" applyFont="1" applyFill="1" applyBorder="1" applyAlignment="1">
      <alignment horizontal="center"/>
    </xf>
    <xf numFmtId="0" fontId="2" fillId="24" borderId="3" xfId="0" applyFont="1" applyFill="1" applyBorder="1" applyAlignment="1">
      <alignment horizontal="left" vertical="top" wrapText="1"/>
    </xf>
    <xf numFmtId="0" fontId="2" fillId="24" borderId="2" xfId="0" applyFont="1" applyFill="1" applyBorder="1" applyAlignment="1">
      <alignment horizontal="left" vertical="top" wrapText="1"/>
    </xf>
    <xf numFmtId="3" fontId="8" fillId="0" borderId="1"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center"/>
    </xf>
    <xf numFmtId="164" fontId="7" fillId="0" borderId="4" xfId="0" applyNumberFormat="1" applyFont="1" applyFill="1" applyBorder="1" applyAlignment="1">
      <alignment horizontal="center" vertical="center"/>
    </xf>
    <xf numFmtId="164" fontId="7" fillId="0" borderId="2" xfId="0" applyNumberFormat="1" applyFont="1" applyFill="1" applyBorder="1" applyAlignment="1">
      <alignment horizontal="center" vertical="center"/>
    </xf>
    <xf numFmtId="3" fontId="7" fillId="0" borderId="3" xfId="0" applyNumberFormat="1" applyFont="1" applyFill="1" applyBorder="1" applyAlignment="1">
      <alignment horizontal="center" vertical="center"/>
    </xf>
    <xf numFmtId="3" fontId="7" fillId="0" borderId="2" xfId="0" applyNumberFormat="1" applyFont="1" applyFill="1" applyBorder="1" applyAlignment="1">
      <alignment horizontal="center" vertical="center"/>
    </xf>
    <xf numFmtId="0" fontId="2" fillId="24" borderId="4" xfId="0" applyFont="1" applyFill="1" applyBorder="1" applyAlignment="1">
      <alignment horizontal="left" vertical="top" wrapText="1"/>
    </xf>
    <xf numFmtId="3" fontId="7" fillId="0" borderId="1" xfId="0" applyNumberFormat="1" applyFont="1" applyFill="1" applyBorder="1" applyAlignment="1">
      <alignment horizontal="center" vertical="center"/>
    </xf>
    <xf numFmtId="0" fontId="2" fillId="24" borderId="4" xfId="0" applyFont="1" applyFill="1" applyBorder="1" applyAlignment="1">
      <alignment horizontal="left" vertical="center" wrapText="1"/>
    </xf>
    <xf numFmtId="3" fontId="8" fillId="0" borderId="3" xfId="0" applyNumberFormat="1" applyFont="1" applyFill="1" applyBorder="1" applyAlignment="1">
      <alignment horizontal="center" vertical="center"/>
    </xf>
    <xf numFmtId="3" fontId="8" fillId="0" borderId="4" xfId="0" applyNumberFormat="1" applyFont="1" applyFill="1" applyBorder="1" applyAlignment="1">
      <alignment horizontal="center" vertical="center"/>
    </xf>
    <xf numFmtId="3" fontId="8" fillId="0" borderId="2" xfId="0" applyNumberFormat="1" applyFont="1" applyFill="1" applyBorder="1" applyAlignment="1">
      <alignment horizontal="center" vertical="center"/>
    </xf>
    <xf numFmtId="3" fontId="7" fillId="0" borderId="1" xfId="0" applyNumberFormat="1" applyFont="1" applyBorder="1" applyAlignment="1">
      <alignment horizontal="center" vertical="center"/>
    </xf>
    <xf numFmtId="0" fontId="2" fillId="24" borderId="1" xfId="0" applyFont="1" applyFill="1" applyBorder="1" applyAlignment="1">
      <alignment vertical="top" wrapText="1"/>
    </xf>
    <xf numFmtId="0" fontId="23" fillId="15" borderId="8" xfId="0" applyFont="1" applyFill="1" applyBorder="1" applyAlignment="1">
      <alignment vertical="center" wrapText="1"/>
    </xf>
    <xf numFmtId="0" fontId="23" fillId="15" borderId="9" xfId="0" applyFont="1" applyFill="1" applyBorder="1" applyAlignment="1">
      <alignment vertical="center" wrapText="1"/>
    </xf>
    <xf numFmtId="0" fontId="24" fillId="16" borderId="8" xfId="0" applyFont="1" applyFill="1" applyBorder="1" applyAlignment="1">
      <alignment horizontal="center" vertical="center" wrapText="1"/>
    </xf>
    <xf numFmtId="0" fontId="24" fillId="16" borderId="9" xfId="0" applyFont="1" applyFill="1" applyBorder="1" applyAlignment="1">
      <alignment horizontal="center" vertical="center" wrapText="1"/>
    </xf>
    <xf numFmtId="0" fontId="23" fillId="15" borderId="8" xfId="0" applyFont="1" applyFill="1" applyBorder="1" applyAlignment="1">
      <alignment horizontal="center" vertical="center" wrapText="1"/>
    </xf>
    <xf numFmtId="0" fontId="23" fillId="15" borderId="9" xfId="0" applyFont="1" applyFill="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AC51"/>
  <sheetViews>
    <sheetView zoomScaleNormal="100" zoomScaleSheetLayoutView="100" workbookViewId="0">
      <pane xSplit="2" ySplit="5" topLeftCell="C27" activePane="bottomRight" state="frozen"/>
      <selection pane="topRight" activeCell="C1" sqref="C1"/>
      <selection pane="bottomLeft" activeCell="A6" sqref="A6"/>
      <selection pane="bottomRight" activeCell="C13" sqref="C13:E13"/>
    </sheetView>
  </sheetViews>
  <sheetFormatPr defaultColWidth="9.125" defaultRowHeight="13" x14ac:dyDescent="0.2"/>
  <cols>
    <col min="1" max="1" width="20" style="1" customWidth="1"/>
    <col min="2" max="2" width="9.25" style="27" customWidth="1"/>
    <col min="3" max="3" width="8.375" style="1" customWidth="1"/>
    <col min="4" max="4" width="6.375" style="3" customWidth="1"/>
    <col min="5" max="5" width="9.875" style="3" customWidth="1"/>
    <col min="6" max="6" width="24.875" style="3" customWidth="1"/>
    <col min="7" max="7" width="10.375" style="3" customWidth="1"/>
    <col min="8" max="8" width="11.375" style="3" customWidth="1"/>
    <col min="9" max="9" width="10.75" style="3" customWidth="1"/>
    <col min="10" max="10" width="6.375" style="3" customWidth="1"/>
    <col min="11" max="11" width="5.25" style="3" customWidth="1"/>
    <col min="12" max="12" width="6.375" style="3" customWidth="1"/>
    <col min="13" max="13" width="14.875" style="3" customWidth="1"/>
    <col min="14" max="14" width="10.75" style="25" customWidth="1"/>
    <col min="15" max="15" width="10.75" style="3" customWidth="1"/>
    <col min="16" max="16" width="21.25" style="3" customWidth="1"/>
    <col min="17" max="19" width="9.75" style="3" bestFit="1" customWidth="1"/>
    <col min="20" max="20" width="11.875" style="3" customWidth="1"/>
    <col min="21" max="21" width="11.75" style="3" customWidth="1"/>
    <col min="22" max="22" width="13" style="3" customWidth="1"/>
    <col min="23" max="23" width="22.125" style="3" hidden="1" customWidth="1"/>
    <col min="24" max="24" width="50" style="3" hidden="1" customWidth="1"/>
    <col min="25" max="25" width="49.125" style="3" hidden="1" customWidth="1"/>
    <col min="26" max="26" width="12.75" style="3" bestFit="1" customWidth="1"/>
    <col min="27" max="27" width="9.125" style="3"/>
    <col min="28" max="29" width="11.625" style="3" bestFit="1" customWidth="1"/>
    <col min="30" max="16384" width="9.125" style="3"/>
  </cols>
  <sheetData>
    <row r="1" spans="1:29" x14ac:dyDescent="0.2">
      <c r="AC1" s="17">
        <v>1</v>
      </c>
    </row>
    <row r="2" spans="1:29" ht="28.45" customHeight="1" x14ac:dyDescent="0.2">
      <c r="A2" s="2" t="s">
        <v>202</v>
      </c>
      <c r="B2" s="28"/>
      <c r="C2" s="2"/>
      <c r="AC2" s="18" t="s">
        <v>92</v>
      </c>
    </row>
    <row r="3" spans="1:29" ht="36.75" customHeight="1" x14ac:dyDescent="0.2">
      <c r="A3" s="288" t="s">
        <v>41</v>
      </c>
      <c r="B3" s="306" t="s">
        <v>149</v>
      </c>
      <c r="C3" s="306" t="s">
        <v>51</v>
      </c>
      <c r="D3" s="288" t="s">
        <v>34</v>
      </c>
      <c r="E3" s="288" t="s">
        <v>42</v>
      </c>
      <c r="F3" s="288" t="s">
        <v>0</v>
      </c>
      <c r="G3" s="288" t="s">
        <v>1</v>
      </c>
      <c r="H3" s="291" t="s">
        <v>89</v>
      </c>
      <c r="I3" s="292"/>
      <c r="J3" s="295" t="s">
        <v>170</v>
      </c>
      <c r="K3" s="296"/>
      <c r="L3" s="296"/>
      <c r="M3" s="296"/>
      <c r="N3" s="296"/>
      <c r="O3" s="296"/>
      <c r="P3" s="297"/>
      <c r="Q3" s="291" t="s">
        <v>165</v>
      </c>
      <c r="R3" s="294"/>
      <c r="S3" s="292"/>
      <c r="T3" s="293" t="s">
        <v>198</v>
      </c>
      <c r="U3" s="293"/>
      <c r="V3" s="293"/>
      <c r="W3" s="293" t="s">
        <v>91</v>
      </c>
      <c r="X3" s="293"/>
      <c r="Y3" s="293"/>
      <c r="AC3" s="18" t="s">
        <v>93</v>
      </c>
    </row>
    <row r="4" spans="1:29" ht="60.85" customHeight="1" x14ac:dyDescent="0.2">
      <c r="A4" s="289"/>
      <c r="B4" s="307"/>
      <c r="C4" s="307"/>
      <c r="D4" s="289"/>
      <c r="E4" s="289"/>
      <c r="F4" s="289"/>
      <c r="G4" s="289"/>
      <c r="H4" s="32" t="s">
        <v>95</v>
      </c>
      <c r="I4" s="32" t="s">
        <v>96</v>
      </c>
      <c r="J4" s="51" t="s">
        <v>169</v>
      </c>
      <c r="K4" s="51" t="s">
        <v>171</v>
      </c>
      <c r="L4" s="51" t="s">
        <v>172</v>
      </c>
      <c r="M4" s="51" t="s">
        <v>173</v>
      </c>
      <c r="N4" s="51" t="s">
        <v>178</v>
      </c>
      <c r="O4" s="51" t="s">
        <v>179</v>
      </c>
      <c r="P4" s="51" t="s">
        <v>174</v>
      </c>
      <c r="Q4" s="46">
        <v>0.85</v>
      </c>
      <c r="R4" s="46">
        <v>0.75</v>
      </c>
      <c r="S4" s="46">
        <v>0.65</v>
      </c>
      <c r="T4" s="32" t="s">
        <v>199</v>
      </c>
      <c r="U4" s="32" t="s">
        <v>200</v>
      </c>
      <c r="V4" s="32" t="s">
        <v>168</v>
      </c>
      <c r="W4" s="32" t="s">
        <v>90</v>
      </c>
      <c r="X4" s="32" t="s">
        <v>145</v>
      </c>
      <c r="Y4" s="32" t="s">
        <v>150</v>
      </c>
      <c r="AC4" s="18" t="s">
        <v>94</v>
      </c>
    </row>
    <row r="5" spans="1:29" ht="15.85" customHeight="1" x14ac:dyDescent="0.2">
      <c r="A5" s="290"/>
      <c r="B5" s="308"/>
      <c r="C5" s="308"/>
      <c r="D5" s="290"/>
      <c r="E5" s="290"/>
      <c r="F5" s="290"/>
      <c r="G5" s="290"/>
      <c r="H5" s="33">
        <v>1</v>
      </c>
      <c r="I5" s="33"/>
      <c r="J5" s="33"/>
      <c r="K5" s="33"/>
      <c r="L5" s="33"/>
      <c r="M5" s="33"/>
      <c r="N5" s="33">
        <v>2</v>
      </c>
      <c r="O5" s="33"/>
      <c r="P5" s="33"/>
      <c r="Q5" s="33">
        <v>3</v>
      </c>
      <c r="R5" s="33">
        <v>4</v>
      </c>
      <c r="S5" s="33">
        <v>5</v>
      </c>
      <c r="T5" s="33">
        <v>6</v>
      </c>
      <c r="U5" s="33">
        <v>7</v>
      </c>
      <c r="V5" s="33" t="s">
        <v>201</v>
      </c>
      <c r="W5" s="33" t="s">
        <v>120</v>
      </c>
      <c r="X5" s="33">
        <v>7</v>
      </c>
      <c r="Y5" s="33" t="s">
        <v>146</v>
      </c>
      <c r="AC5" s="18" t="s">
        <v>148</v>
      </c>
    </row>
    <row r="6" spans="1:29" s="1" customFormat="1" ht="32.4" x14ac:dyDescent="0.2">
      <c r="A6" s="302" t="s">
        <v>32</v>
      </c>
      <c r="B6" s="304">
        <v>346316</v>
      </c>
      <c r="C6" s="34" t="s">
        <v>52</v>
      </c>
      <c r="D6" s="35" t="s">
        <v>4</v>
      </c>
      <c r="E6" s="35" t="s">
        <v>48</v>
      </c>
      <c r="F6" s="35" t="s">
        <v>5</v>
      </c>
      <c r="G6" s="34" t="s">
        <v>3</v>
      </c>
      <c r="H6" s="36"/>
      <c r="I6" s="37">
        <v>50</v>
      </c>
      <c r="J6" s="37"/>
      <c r="K6" s="37"/>
      <c r="L6" s="37"/>
      <c r="M6" s="37"/>
      <c r="N6" s="36"/>
      <c r="O6" s="37"/>
      <c r="P6" s="37"/>
      <c r="Q6" s="37"/>
      <c r="R6" s="37"/>
      <c r="S6" s="37"/>
      <c r="T6" s="36"/>
      <c r="U6" s="37"/>
      <c r="V6" s="38"/>
      <c r="W6" s="39"/>
      <c r="X6" s="39"/>
      <c r="Y6" s="283" t="s">
        <v>152</v>
      </c>
    </row>
    <row r="7" spans="1:29" s="1" customFormat="1" ht="32.4" x14ac:dyDescent="0.2">
      <c r="A7" s="303"/>
      <c r="B7" s="309"/>
      <c r="C7" s="5" t="s">
        <v>54</v>
      </c>
      <c r="D7" s="8" t="s">
        <v>43</v>
      </c>
      <c r="E7" s="8" t="s">
        <v>49</v>
      </c>
      <c r="F7" s="8" t="s">
        <v>45</v>
      </c>
      <c r="G7" s="10" t="s">
        <v>46</v>
      </c>
      <c r="H7" s="23">
        <v>1496907.61</v>
      </c>
      <c r="I7" s="24">
        <v>5541032</v>
      </c>
      <c r="J7" s="53" t="s">
        <v>52</v>
      </c>
      <c r="K7" s="53" t="s">
        <v>43</v>
      </c>
      <c r="L7" s="53"/>
      <c r="M7" s="53" t="s">
        <v>175</v>
      </c>
      <c r="N7" s="56">
        <v>916750</v>
      </c>
      <c r="O7" s="53"/>
      <c r="P7" s="53" t="s">
        <v>183</v>
      </c>
      <c r="Q7" s="48">
        <f t="shared" ref="Q7:Q12" si="0">IF(N7&lt;&gt;0,$Q$4*N7,$Q$4*H7)</f>
        <v>779237.5</v>
      </c>
      <c r="R7" s="48">
        <f t="shared" ref="R7:R12" si="1">IF(N7&lt;&gt;0,$R$4*N7,$R$4*H7)</f>
        <v>687562.5</v>
      </c>
      <c r="S7" s="48">
        <f t="shared" ref="S7:S12" si="2">IF(N7&lt;&gt;0,$S$4*N7,$S$4*H7)</f>
        <v>595887.5</v>
      </c>
      <c r="T7" s="23"/>
      <c r="U7" s="24">
        <v>1000000</v>
      </c>
      <c r="V7" s="15">
        <f t="shared" ref="V7:V12" si="3">IF(N7&lt;&gt;0,U7/N7,U7/H7)</f>
        <v>1.0908099263703299</v>
      </c>
      <c r="W7" s="12" t="s">
        <v>94</v>
      </c>
      <c r="X7" s="286" t="s">
        <v>130</v>
      </c>
      <c r="Y7" s="284"/>
      <c r="AA7" s="1" t="s">
        <v>163</v>
      </c>
      <c r="AB7" s="31">
        <f>SUM(B6:B30,B33,B41)</f>
        <v>9332753.4000000004</v>
      </c>
      <c r="AC7" s="1">
        <f>AB7/AB9</f>
        <v>0.70683296983653399</v>
      </c>
    </row>
    <row r="8" spans="1:29" s="1" customFormat="1" ht="43.2" x14ac:dyDescent="0.2">
      <c r="A8" s="303"/>
      <c r="B8" s="305"/>
      <c r="C8" s="5" t="s">
        <v>52</v>
      </c>
      <c r="D8" s="8" t="s">
        <v>44</v>
      </c>
      <c r="E8" s="8" t="s">
        <v>50</v>
      </c>
      <c r="F8" s="8" t="s">
        <v>47</v>
      </c>
      <c r="G8" s="10" t="s">
        <v>2</v>
      </c>
      <c r="H8" s="13">
        <v>2</v>
      </c>
      <c r="I8" s="11"/>
      <c r="J8" s="52"/>
      <c r="K8" s="52"/>
      <c r="L8" s="52"/>
      <c r="M8" s="52"/>
      <c r="N8" s="58"/>
      <c r="O8" s="52"/>
      <c r="P8" s="60" t="s">
        <v>182</v>
      </c>
      <c r="Q8" s="47">
        <f t="shared" si="0"/>
        <v>1.7</v>
      </c>
      <c r="R8" s="47">
        <f t="shared" si="1"/>
        <v>1.5</v>
      </c>
      <c r="S8" s="47">
        <f t="shared" si="2"/>
        <v>1.3</v>
      </c>
      <c r="T8" s="13"/>
      <c r="U8" s="24">
        <v>0</v>
      </c>
      <c r="V8" s="15">
        <f t="shared" si="3"/>
        <v>0</v>
      </c>
      <c r="W8" s="12" t="s">
        <v>94</v>
      </c>
      <c r="X8" s="287"/>
      <c r="Y8" s="285"/>
      <c r="AA8" s="1" t="s">
        <v>164</v>
      </c>
      <c r="AB8" s="31">
        <f>SUM(B31,B36)</f>
        <v>3870865.84</v>
      </c>
      <c r="AC8" s="1">
        <f>AB8/AB9</f>
        <v>0.29316703016346596</v>
      </c>
    </row>
    <row r="9" spans="1:29" s="1" customFormat="1" ht="32.4" x14ac:dyDescent="0.2">
      <c r="A9" s="302" t="s">
        <v>33</v>
      </c>
      <c r="B9" s="304">
        <v>346316</v>
      </c>
      <c r="C9" s="5" t="s">
        <v>53</v>
      </c>
      <c r="D9" s="8" t="s">
        <v>4</v>
      </c>
      <c r="E9" s="8" t="s">
        <v>48</v>
      </c>
      <c r="F9" s="8" t="s">
        <v>5</v>
      </c>
      <c r="G9" s="10" t="s">
        <v>3</v>
      </c>
      <c r="H9" s="14">
        <v>58</v>
      </c>
      <c r="I9" s="10">
        <v>165</v>
      </c>
      <c r="J9" s="54"/>
      <c r="K9" s="54"/>
      <c r="L9" s="54"/>
      <c r="M9" s="54"/>
      <c r="N9" s="51"/>
      <c r="O9" s="54"/>
      <c r="P9" s="54" t="s">
        <v>181</v>
      </c>
      <c r="Q9" s="49">
        <f t="shared" si="0"/>
        <v>49.3</v>
      </c>
      <c r="R9" s="49">
        <f t="shared" si="1"/>
        <v>43.5</v>
      </c>
      <c r="S9" s="49">
        <f t="shared" si="2"/>
        <v>37.700000000000003</v>
      </c>
      <c r="T9" s="14"/>
      <c r="U9" s="22">
        <v>0</v>
      </c>
      <c r="V9" s="15">
        <f t="shared" si="3"/>
        <v>0</v>
      </c>
      <c r="W9" s="12" t="s">
        <v>94</v>
      </c>
      <c r="X9" s="298" t="s">
        <v>130</v>
      </c>
      <c r="Y9" s="300" t="s">
        <v>153</v>
      </c>
      <c r="AB9" s="31">
        <f>SUM(AB7:AB8)</f>
        <v>13203619.24</v>
      </c>
    </row>
    <row r="10" spans="1:29" s="1" customFormat="1" ht="21.6" x14ac:dyDescent="0.2">
      <c r="A10" s="303"/>
      <c r="B10" s="305"/>
      <c r="C10" s="5" t="s">
        <v>56</v>
      </c>
      <c r="D10" s="8" t="s">
        <v>43</v>
      </c>
      <c r="E10" s="8" t="s">
        <v>49</v>
      </c>
      <c r="F10" s="8" t="s">
        <v>45</v>
      </c>
      <c r="G10" s="10" t="s">
        <v>46</v>
      </c>
      <c r="H10" s="23">
        <v>1496907.61</v>
      </c>
      <c r="I10" s="24">
        <v>5541032</v>
      </c>
      <c r="J10" s="53"/>
      <c r="K10" s="53" t="s">
        <v>43</v>
      </c>
      <c r="L10" s="53"/>
      <c r="M10" s="53" t="s">
        <v>175</v>
      </c>
      <c r="N10" s="62">
        <v>916750</v>
      </c>
      <c r="O10" s="53">
        <v>6941032</v>
      </c>
      <c r="P10" s="61" t="s">
        <v>176</v>
      </c>
      <c r="Q10" s="48">
        <f t="shared" si="0"/>
        <v>779237.5</v>
      </c>
      <c r="R10" s="48">
        <f t="shared" si="1"/>
        <v>687562.5</v>
      </c>
      <c r="S10" s="48">
        <f t="shared" si="2"/>
        <v>595887.5</v>
      </c>
      <c r="T10" s="20"/>
      <c r="U10" s="22">
        <v>2000000</v>
      </c>
      <c r="V10" s="15">
        <f t="shared" si="3"/>
        <v>2.1816198527406598</v>
      </c>
      <c r="W10" s="12" t="s">
        <v>94</v>
      </c>
      <c r="X10" s="299"/>
      <c r="Y10" s="301"/>
    </row>
    <row r="11" spans="1:29" s="1" customFormat="1" ht="32.4" x14ac:dyDescent="0.2">
      <c r="A11" s="302" t="s">
        <v>35</v>
      </c>
      <c r="B11" s="304">
        <v>1038942</v>
      </c>
      <c r="C11" s="5" t="s">
        <v>55</v>
      </c>
      <c r="D11" s="8" t="s">
        <v>4</v>
      </c>
      <c r="E11" s="8" t="s">
        <v>48</v>
      </c>
      <c r="F11" s="8" t="s">
        <v>5</v>
      </c>
      <c r="G11" s="10" t="s">
        <v>3</v>
      </c>
      <c r="H11" s="14">
        <v>30</v>
      </c>
      <c r="I11" s="10">
        <v>84</v>
      </c>
      <c r="J11" s="54"/>
      <c r="K11" s="54"/>
      <c r="L11" s="54"/>
      <c r="M11" s="54"/>
      <c r="N11" s="59"/>
      <c r="O11" s="54"/>
      <c r="P11" s="60" t="s">
        <v>182</v>
      </c>
      <c r="Q11" s="49">
        <f t="shared" si="0"/>
        <v>25.5</v>
      </c>
      <c r="R11" s="49">
        <f t="shared" si="1"/>
        <v>22.5</v>
      </c>
      <c r="S11" s="49">
        <f t="shared" si="2"/>
        <v>19.5</v>
      </c>
      <c r="T11" s="14"/>
      <c r="U11" s="22">
        <v>0</v>
      </c>
      <c r="V11" s="15">
        <f t="shared" si="3"/>
        <v>0</v>
      </c>
      <c r="W11" s="12" t="s">
        <v>94</v>
      </c>
      <c r="X11" s="298" t="s">
        <v>131</v>
      </c>
      <c r="Y11" s="300" t="s">
        <v>154</v>
      </c>
    </row>
    <row r="12" spans="1:29" s="1" customFormat="1" ht="21.6" x14ac:dyDescent="0.2">
      <c r="A12" s="303"/>
      <c r="B12" s="305"/>
      <c r="C12" s="5" t="s">
        <v>57</v>
      </c>
      <c r="D12" s="8" t="s">
        <v>43</v>
      </c>
      <c r="E12" s="8" t="s">
        <v>49</v>
      </c>
      <c r="F12" s="8" t="s">
        <v>45</v>
      </c>
      <c r="G12" s="10" t="s">
        <v>46</v>
      </c>
      <c r="H12" s="20">
        <v>4490724</v>
      </c>
      <c r="I12" s="22">
        <v>16623094</v>
      </c>
      <c r="J12" s="55"/>
      <c r="K12" s="53" t="s">
        <v>43</v>
      </c>
      <c r="L12" s="53"/>
      <c r="M12" s="53" t="s">
        <v>175</v>
      </c>
      <c r="N12" s="63">
        <v>2750230</v>
      </c>
      <c r="O12" s="53">
        <v>15223094</v>
      </c>
      <c r="P12" s="61" t="s">
        <v>180</v>
      </c>
      <c r="Q12" s="50">
        <f t="shared" si="0"/>
        <v>2337695.5</v>
      </c>
      <c r="R12" s="50">
        <f t="shared" si="1"/>
        <v>2062672.5</v>
      </c>
      <c r="S12" s="50">
        <f t="shared" si="2"/>
        <v>1787649.5</v>
      </c>
      <c r="T12" s="20">
        <v>800000</v>
      </c>
      <c r="U12" s="22">
        <v>159631</v>
      </c>
      <c r="V12" s="15">
        <f t="shared" si="3"/>
        <v>5.8042781876424879E-2</v>
      </c>
      <c r="W12" s="12" t="s">
        <v>94</v>
      </c>
      <c r="X12" s="299"/>
      <c r="Y12" s="301"/>
    </row>
    <row r="13" spans="1:29" s="1" customFormat="1" ht="32.4" x14ac:dyDescent="0.2">
      <c r="A13" s="302" t="s">
        <v>36</v>
      </c>
      <c r="B13" s="304">
        <v>912458</v>
      </c>
      <c r="C13" s="34" t="s">
        <v>58</v>
      </c>
      <c r="D13" s="35" t="s">
        <v>6</v>
      </c>
      <c r="E13" s="35" t="s">
        <v>48</v>
      </c>
      <c r="F13" s="35" t="s">
        <v>7</v>
      </c>
      <c r="G13" s="34" t="s">
        <v>8</v>
      </c>
      <c r="H13" s="40"/>
      <c r="I13" s="34">
        <v>4008888.89</v>
      </c>
      <c r="J13" s="34"/>
      <c r="K13" s="34"/>
      <c r="L13" s="34"/>
      <c r="M13" s="34"/>
      <c r="N13" s="40"/>
      <c r="O13" s="34"/>
      <c r="P13" s="34"/>
      <c r="Q13" s="34"/>
      <c r="R13" s="34"/>
      <c r="S13" s="34"/>
      <c r="T13" s="40"/>
      <c r="U13" s="34"/>
      <c r="V13" s="38"/>
      <c r="W13" s="41"/>
      <c r="X13" s="42"/>
      <c r="Y13" s="312" t="s">
        <v>155</v>
      </c>
    </row>
    <row r="14" spans="1:29" s="1" customFormat="1" ht="21.6" x14ac:dyDescent="0.2">
      <c r="A14" s="303"/>
      <c r="B14" s="309"/>
      <c r="C14" s="5" t="s">
        <v>64</v>
      </c>
      <c r="D14" s="8" t="s">
        <v>43</v>
      </c>
      <c r="E14" s="8" t="s">
        <v>49</v>
      </c>
      <c r="F14" s="8" t="s">
        <v>45</v>
      </c>
      <c r="G14" s="10" t="s">
        <v>46</v>
      </c>
      <c r="H14" s="23">
        <v>3944003.28</v>
      </c>
      <c r="I14" s="22">
        <v>14599326</v>
      </c>
      <c r="J14" s="53"/>
      <c r="K14" s="53" t="s">
        <v>43</v>
      </c>
      <c r="L14" s="53"/>
      <c r="M14" s="53" t="s">
        <v>175</v>
      </c>
      <c r="N14" s="56">
        <v>2415410</v>
      </c>
      <c r="O14" s="53"/>
      <c r="P14" s="53" t="s">
        <v>177</v>
      </c>
      <c r="Q14" s="48">
        <f>IF(N14&lt;&gt;0,$Q$4*N14,$Q$4*H14)</f>
        <v>2053098.5</v>
      </c>
      <c r="R14" s="48">
        <f>IF(N14&lt;&gt;0,$R$4*N14,$R$4*H14)</f>
        <v>1811557.5</v>
      </c>
      <c r="S14" s="48">
        <f>IF(N14&lt;&gt;0,$S$4*N14,$S$4*H14)</f>
        <v>1570016.5</v>
      </c>
      <c r="T14" s="23">
        <v>0</v>
      </c>
      <c r="U14" s="24">
        <v>0</v>
      </c>
      <c r="V14" s="15">
        <f>IF(N14&lt;&gt;0,U14/N14,U14/H14)</f>
        <v>0</v>
      </c>
      <c r="W14" s="12" t="s">
        <v>94</v>
      </c>
      <c r="X14" s="286" t="s">
        <v>143</v>
      </c>
      <c r="Y14" s="313"/>
    </row>
    <row r="15" spans="1:29" s="1" customFormat="1" ht="43.2" x14ac:dyDescent="0.2">
      <c r="A15" s="303"/>
      <c r="B15" s="309"/>
      <c r="C15" s="5" t="s">
        <v>58</v>
      </c>
      <c r="D15" s="9" t="s">
        <v>60</v>
      </c>
      <c r="E15" s="8" t="s">
        <v>50</v>
      </c>
      <c r="F15" s="9" t="s">
        <v>62</v>
      </c>
      <c r="G15" s="10" t="s">
        <v>2</v>
      </c>
      <c r="H15" s="13">
        <v>8</v>
      </c>
      <c r="I15" s="10"/>
      <c r="J15" s="52"/>
      <c r="K15" s="52"/>
      <c r="L15" s="52"/>
      <c r="M15" s="52"/>
      <c r="N15" s="59"/>
      <c r="O15" s="52"/>
      <c r="P15" s="60" t="s">
        <v>182</v>
      </c>
      <c r="Q15" s="47">
        <f>IF(N15&lt;&gt;0,$Q$4*N15,$Q$4*H15)</f>
        <v>6.8</v>
      </c>
      <c r="R15" s="47">
        <f>IF(N15&lt;&gt;0,$R$4*N15,$R$4*H15)</f>
        <v>6</v>
      </c>
      <c r="S15" s="47">
        <f>IF(N15&lt;&gt;0,$S$4*N15,$S$4*H15)</f>
        <v>5.2</v>
      </c>
      <c r="T15" s="13">
        <v>0</v>
      </c>
      <c r="U15" s="11">
        <v>0</v>
      </c>
      <c r="V15" s="15">
        <f>IF(N15&lt;&gt;0,U15/N15,U15/H15)</f>
        <v>0</v>
      </c>
      <c r="W15" s="12" t="s">
        <v>94</v>
      </c>
      <c r="X15" s="320"/>
      <c r="Y15" s="313"/>
    </row>
    <row r="16" spans="1:29" s="1" customFormat="1" ht="43.2" x14ac:dyDescent="0.2">
      <c r="A16" s="303"/>
      <c r="B16" s="309"/>
      <c r="C16" s="5" t="s">
        <v>59</v>
      </c>
      <c r="D16" s="8" t="s">
        <v>61</v>
      </c>
      <c r="E16" s="8" t="s">
        <v>50</v>
      </c>
      <c r="F16" s="8" t="s">
        <v>63</v>
      </c>
      <c r="G16" s="10" t="s">
        <v>2</v>
      </c>
      <c r="H16" s="14">
        <v>2</v>
      </c>
      <c r="I16" s="10"/>
      <c r="J16" s="54"/>
      <c r="K16" s="54"/>
      <c r="L16" s="54"/>
      <c r="M16" s="54"/>
      <c r="N16" s="59"/>
      <c r="O16" s="54"/>
      <c r="P16" s="60" t="s">
        <v>184</v>
      </c>
      <c r="Q16" s="49">
        <f>IF(N16&lt;&gt;0,$Q$4*N16,$Q$4*H16)</f>
        <v>1.7</v>
      </c>
      <c r="R16" s="49">
        <f>IF(N16&lt;&gt;0,$R$4*N16,$R$4*H16)</f>
        <v>1.5</v>
      </c>
      <c r="S16" s="49">
        <f>IF(N16&lt;&gt;0,$S$4*N16,$S$4*H16)</f>
        <v>1.3</v>
      </c>
      <c r="T16" s="14">
        <v>0</v>
      </c>
      <c r="U16" s="10">
        <v>0</v>
      </c>
      <c r="V16" s="15">
        <f>IF(N16&lt;&gt;0,U16/N16,U16/H16)</f>
        <v>0</v>
      </c>
      <c r="W16" s="12" t="s">
        <v>94</v>
      </c>
      <c r="X16" s="287"/>
      <c r="Y16" s="313"/>
    </row>
    <row r="17" spans="1:25" s="1" customFormat="1" ht="21.6" x14ac:dyDescent="0.2">
      <c r="A17" s="319"/>
      <c r="B17" s="305"/>
      <c r="C17" s="34" t="s">
        <v>59</v>
      </c>
      <c r="D17" s="35" t="s">
        <v>9</v>
      </c>
      <c r="E17" s="35" t="s">
        <v>48</v>
      </c>
      <c r="F17" s="35" t="s">
        <v>10</v>
      </c>
      <c r="G17" s="34" t="s">
        <v>11</v>
      </c>
      <c r="H17" s="40"/>
      <c r="I17" s="34">
        <v>10</v>
      </c>
      <c r="J17" s="34"/>
      <c r="K17" s="34"/>
      <c r="L17" s="34"/>
      <c r="M17" s="34"/>
      <c r="N17" s="40"/>
      <c r="O17" s="34"/>
      <c r="P17" s="34"/>
      <c r="Q17" s="34"/>
      <c r="R17" s="34"/>
      <c r="S17" s="34"/>
      <c r="T17" s="40">
        <v>0</v>
      </c>
      <c r="U17" s="34"/>
      <c r="V17" s="38"/>
      <c r="W17" s="41"/>
      <c r="X17" s="42"/>
      <c r="Y17" s="314"/>
    </row>
    <row r="18" spans="1:25" s="1" customFormat="1" ht="21.6" x14ac:dyDescent="0.2">
      <c r="A18" s="302" t="s">
        <v>37</v>
      </c>
      <c r="B18" s="304">
        <v>813924</v>
      </c>
      <c r="C18" s="34" t="s">
        <v>65</v>
      </c>
      <c r="D18" s="35" t="s">
        <v>13</v>
      </c>
      <c r="E18" s="35" t="s">
        <v>48</v>
      </c>
      <c r="F18" s="35" t="s">
        <v>14</v>
      </c>
      <c r="G18" s="34" t="s">
        <v>15</v>
      </c>
      <c r="H18" s="40"/>
      <c r="I18" s="34">
        <v>30</v>
      </c>
      <c r="J18" s="34"/>
      <c r="K18" s="34"/>
      <c r="L18" s="34"/>
      <c r="M18" s="34"/>
      <c r="N18" s="40"/>
      <c r="O18" s="34"/>
      <c r="P18" s="34"/>
      <c r="Q18" s="34"/>
      <c r="R18" s="34"/>
      <c r="S18" s="34"/>
      <c r="T18" s="40"/>
      <c r="U18" s="34"/>
      <c r="V18" s="38"/>
      <c r="W18" s="41"/>
      <c r="X18" s="42"/>
      <c r="Y18" s="312" t="s">
        <v>156</v>
      </c>
    </row>
    <row r="19" spans="1:25" s="1" customFormat="1" ht="64.8" x14ac:dyDescent="0.2">
      <c r="A19" s="303"/>
      <c r="B19" s="309"/>
      <c r="C19" s="5" t="s">
        <v>66</v>
      </c>
      <c r="D19" s="8" t="s">
        <v>43</v>
      </c>
      <c r="E19" s="8" t="s">
        <v>49</v>
      </c>
      <c r="F19" s="8" t="s">
        <v>45</v>
      </c>
      <c r="G19" s="10" t="s">
        <v>46</v>
      </c>
      <c r="H19" s="20">
        <v>3518104.45</v>
      </c>
      <c r="I19" s="22">
        <v>13022796</v>
      </c>
      <c r="J19" s="55" t="s">
        <v>185</v>
      </c>
      <c r="K19" s="53" t="s">
        <v>43</v>
      </c>
      <c r="L19" s="53"/>
      <c r="M19" s="53" t="s">
        <v>175</v>
      </c>
      <c r="N19" s="63">
        <v>2154580</v>
      </c>
      <c r="O19" s="55">
        <v>8000000</v>
      </c>
      <c r="P19" s="61" t="s">
        <v>186</v>
      </c>
      <c r="Q19" s="50">
        <f>IF(N19&lt;&gt;0,$Q$4*N19,$Q$4*H19)</f>
        <v>1831393</v>
      </c>
      <c r="R19" s="50">
        <f>IF(N19&lt;&gt;0,$R$4*N19,$R$4*H19)</f>
        <v>1615935</v>
      </c>
      <c r="S19" s="50">
        <f>IF(N19&lt;&gt;0,$S$4*N19,$S$4*H19)</f>
        <v>1400477</v>
      </c>
      <c r="T19" s="20">
        <v>4693751.6899999995</v>
      </c>
      <c r="U19" s="22">
        <v>4266278</v>
      </c>
      <c r="V19" s="15">
        <f>IF(N19&lt;&gt;0,U19/N19,U19/H19)</f>
        <v>1.9800972811406399</v>
      </c>
      <c r="W19" s="12" t="s">
        <v>93</v>
      </c>
      <c r="X19" s="7" t="s">
        <v>126</v>
      </c>
      <c r="Y19" s="313"/>
    </row>
    <row r="20" spans="1:25" s="1" customFormat="1" ht="64.8" x14ac:dyDescent="0.2">
      <c r="A20" s="303"/>
      <c r="B20" s="305"/>
      <c r="C20" s="5" t="s">
        <v>65</v>
      </c>
      <c r="D20" s="8" t="s">
        <v>67</v>
      </c>
      <c r="E20" s="8" t="s">
        <v>50</v>
      </c>
      <c r="F20" s="8" t="s">
        <v>68</v>
      </c>
      <c r="G20" s="10" t="s">
        <v>2</v>
      </c>
      <c r="H20" s="14">
        <v>1</v>
      </c>
      <c r="I20" s="10"/>
      <c r="J20" s="54" t="s">
        <v>185</v>
      </c>
      <c r="K20" s="54" t="s">
        <v>67</v>
      </c>
      <c r="L20" s="54" t="s">
        <v>188</v>
      </c>
      <c r="M20" s="54" t="s">
        <v>187</v>
      </c>
      <c r="N20" s="51">
        <v>3</v>
      </c>
      <c r="O20" s="54"/>
      <c r="P20" s="54"/>
      <c r="Q20" s="49">
        <f>IF(N20&lt;&gt;0,$Q$4*N20,$Q$4*H20)</f>
        <v>2.5499999999999998</v>
      </c>
      <c r="R20" s="49">
        <f>IF(N20&lt;&gt;0,$R$4*N20,$R$4*H20)</f>
        <v>2.25</v>
      </c>
      <c r="S20" s="49">
        <f>IF(N20&lt;&gt;0,$S$4*N20,$S$4*H20)</f>
        <v>1.9500000000000002</v>
      </c>
      <c r="T20" s="14">
        <v>1</v>
      </c>
      <c r="U20" s="10">
        <v>3</v>
      </c>
      <c r="V20" s="15">
        <f>IF(N20&lt;&gt;0,U20/N20,U20/H20)</f>
        <v>1</v>
      </c>
      <c r="W20" s="12">
        <v>1</v>
      </c>
      <c r="X20" s="4" t="s">
        <v>125</v>
      </c>
      <c r="Y20" s="314"/>
    </row>
    <row r="21" spans="1:25" s="1" customFormat="1" ht="54" x14ac:dyDescent="0.2">
      <c r="A21" s="302" t="s">
        <v>38</v>
      </c>
      <c r="B21" s="304">
        <v>1032689.4</v>
      </c>
      <c r="C21" s="34" t="s">
        <v>69</v>
      </c>
      <c r="D21" s="43" t="s">
        <v>16</v>
      </c>
      <c r="E21" s="35" t="s">
        <v>48</v>
      </c>
      <c r="F21" s="43" t="s">
        <v>17</v>
      </c>
      <c r="G21" s="37" t="s">
        <v>18</v>
      </c>
      <c r="H21" s="36"/>
      <c r="I21" s="37">
        <v>20000</v>
      </c>
      <c r="J21" s="37"/>
      <c r="K21" s="37"/>
      <c r="L21" s="37"/>
      <c r="M21" s="37"/>
      <c r="N21" s="36"/>
      <c r="O21" s="37"/>
      <c r="P21" s="37"/>
      <c r="Q21" s="37"/>
      <c r="R21" s="37"/>
      <c r="S21" s="37"/>
      <c r="T21" s="36"/>
      <c r="U21" s="37"/>
      <c r="V21" s="38"/>
      <c r="W21" s="39"/>
      <c r="X21" s="44"/>
      <c r="Y21" s="312" t="s">
        <v>157</v>
      </c>
    </row>
    <row r="22" spans="1:25" s="1" customFormat="1" ht="32.4" x14ac:dyDescent="0.2">
      <c r="A22" s="303"/>
      <c r="B22" s="309"/>
      <c r="C22" s="37" t="s">
        <v>70</v>
      </c>
      <c r="D22" s="35" t="s">
        <v>19</v>
      </c>
      <c r="E22" s="35" t="s">
        <v>48</v>
      </c>
      <c r="F22" s="35" t="s">
        <v>20</v>
      </c>
      <c r="G22" s="34" t="s">
        <v>21</v>
      </c>
      <c r="H22" s="40"/>
      <c r="I22" s="34">
        <v>9000</v>
      </c>
      <c r="J22" s="34"/>
      <c r="K22" s="34"/>
      <c r="L22" s="34"/>
      <c r="M22" s="34"/>
      <c r="N22" s="40"/>
      <c r="O22" s="34"/>
      <c r="P22" s="34"/>
      <c r="Q22" s="34"/>
      <c r="R22" s="34"/>
      <c r="S22" s="34"/>
      <c r="T22" s="40"/>
      <c r="U22" s="34"/>
      <c r="V22" s="38"/>
      <c r="W22" s="41"/>
      <c r="X22" s="42"/>
      <c r="Y22" s="313"/>
    </row>
    <row r="23" spans="1:25" s="1" customFormat="1" ht="21.6" x14ac:dyDescent="0.2">
      <c r="A23" s="303"/>
      <c r="B23" s="309"/>
      <c r="C23" s="5" t="s">
        <v>75</v>
      </c>
      <c r="D23" s="8" t="s">
        <v>43</v>
      </c>
      <c r="E23" s="8" t="s">
        <v>49</v>
      </c>
      <c r="F23" s="8" t="s">
        <v>45</v>
      </c>
      <c r="G23" s="10" t="s">
        <v>46</v>
      </c>
      <c r="H23" s="20">
        <v>4394295.5865309089</v>
      </c>
      <c r="I23" s="22">
        <v>16668886</v>
      </c>
      <c r="J23" s="55"/>
      <c r="K23" s="53" t="s">
        <v>43</v>
      </c>
      <c r="L23" s="53"/>
      <c r="M23" s="53" t="s">
        <v>175</v>
      </c>
      <c r="N23" s="63">
        <v>2648540</v>
      </c>
      <c r="O23" s="55">
        <v>22908430</v>
      </c>
      <c r="P23" s="61" t="s">
        <v>176</v>
      </c>
      <c r="Q23" s="50">
        <f>IF(N23&lt;&gt;0,$Q$4*N23,$Q$4*H23)</f>
        <v>2251259</v>
      </c>
      <c r="R23" s="50">
        <f>IF(N23&lt;&gt;0,$R$4*N23,$R$4*H23)</f>
        <v>1986405</v>
      </c>
      <c r="S23" s="50">
        <f>IF(N23&lt;&gt;0,$S$4*N23,$S$4*H23)</f>
        <v>1721551</v>
      </c>
      <c r="T23" s="20">
        <v>13620743.140000001</v>
      </c>
      <c r="U23" s="22">
        <v>6134633</v>
      </c>
      <c r="V23" s="15">
        <f>IF(N23&lt;&gt;0,U23/N23,U23/H23)</f>
        <v>2.3162319617600642</v>
      </c>
      <c r="W23" s="12">
        <v>1</v>
      </c>
      <c r="X23" s="7" t="s">
        <v>127</v>
      </c>
      <c r="Y23" s="313"/>
    </row>
    <row r="24" spans="1:25" s="1" customFormat="1" ht="43.2" x14ac:dyDescent="0.2">
      <c r="A24" s="303"/>
      <c r="B24" s="309"/>
      <c r="C24" s="6" t="s">
        <v>69</v>
      </c>
      <c r="D24" s="8" t="s">
        <v>71</v>
      </c>
      <c r="E24" s="8" t="s">
        <v>50</v>
      </c>
      <c r="F24" s="8" t="s">
        <v>74</v>
      </c>
      <c r="G24" s="10" t="s">
        <v>2</v>
      </c>
      <c r="H24" s="14">
        <v>2</v>
      </c>
      <c r="I24" s="10"/>
      <c r="J24" s="54"/>
      <c r="K24" s="54"/>
      <c r="L24" s="54"/>
      <c r="M24" s="54"/>
      <c r="N24" s="51">
        <v>5</v>
      </c>
      <c r="O24" s="54"/>
      <c r="P24" s="54" t="s">
        <v>190</v>
      </c>
      <c r="Q24" s="49">
        <f>IF(N24&lt;&gt;0,$Q$4*N24,$Q$4*H24)</f>
        <v>4.25</v>
      </c>
      <c r="R24" s="49">
        <f>IF(N24&lt;&gt;0,$R$4*N24,$R$4*H24)</f>
        <v>3.75</v>
      </c>
      <c r="S24" s="49">
        <f>IF(N24&lt;&gt;0,$S$4*N24,$S$4*H24)</f>
        <v>3.25</v>
      </c>
      <c r="T24" s="14">
        <v>10</v>
      </c>
      <c r="U24" s="10">
        <v>5</v>
      </c>
      <c r="V24" s="15">
        <f>IF(N24&lt;&gt;0,U24/N24,U24/H24)</f>
        <v>1</v>
      </c>
      <c r="W24" s="12">
        <v>1</v>
      </c>
      <c r="X24" s="4" t="s">
        <v>128</v>
      </c>
      <c r="Y24" s="313"/>
    </row>
    <row r="25" spans="1:25" s="1" customFormat="1" ht="64.8" x14ac:dyDescent="0.2">
      <c r="A25" s="303"/>
      <c r="B25" s="305"/>
      <c r="C25" s="66" t="s">
        <v>70</v>
      </c>
      <c r="D25" s="67" t="s">
        <v>72</v>
      </c>
      <c r="E25" s="67" t="s">
        <v>50</v>
      </c>
      <c r="F25" s="67" t="s">
        <v>73</v>
      </c>
      <c r="G25" s="68" t="s">
        <v>2</v>
      </c>
      <c r="H25" s="69">
        <v>2</v>
      </c>
      <c r="I25" s="10"/>
      <c r="J25" s="54"/>
      <c r="K25" s="54"/>
      <c r="L25" s="54"/>
      <c r="M25" s="54"/>
      <c r="N25" s="51"/>
      <c r="O25" s="54"/>
      <c r="P25" s="65" t="s">
        <v>189</v>
      </c>
      <c r="Q25" s="49">
        <f>IF(N25&lt;&gt;0,$Q$4*N25,$Q$4*H25)</f>
        <v>1.7</v>
      </c>
      <c r="R25" s="49">
        <f>IF(N25&lt;&gt;0,$R$4*N25,$R$4*H25)</f>
        <v>1.5</v>
      </c>
      <c r="S25" s="49">
        <f>IF(N25&lt;&gt;0,$S$4*N25,$S$4*H25)</f>
        <v>1.3</v>
      </c>
      <c r="T25" s="14">
        <v>0</v>
      </c>
      <c r="U25" s="10"/>
      <c r="V25" s="15">
        <f>IF(N25&lt;&gt;0,U25/N25,U25/H25)</f>
        <v>0</v>
      </c>
      <c r="W25" s="12" t="s">
        <v>94</v>
      </c>
      <c r="X25" s="4" t="s">
        <v>129</v>
      </c>
      <c r="Y25" s="314"/>
    </row>
    <row r="26" spans="1:25" s="1" customFormat="1" ht="21.6" x14ac:dyDescent="0.2">
      <c r="A26" s="315" t="s">
        <v>39</v>
      </c>
      <c r="B26" s="304">
        <v>3297140</v>
      </c>
      <c r="C26" s="34" t="s">
        <v>76</v>
      </c>
      <c r="D26" s="35" t="s">
        <v>22</v>
      </c>
      <c r="E26" s="35" t="s">
        <v>48</v>
      </c>
      <c r="F26" s="35" t="s">
        <v>23</v>
      </c>
      <c r="G26" s="34" t="s">
        <v>24</v>
      </c>
      <c r="H26" s="40"/>
      <c r="I26" s="34">
        <v>18.5</v>
      </c>
      <c r="J26" s="34"/>
      <c r="K26" s="34"/>
      <c r="L26" s="34"/>
      <c r="M26" s="34"/>
      <c r="N26" s="40"/>
      <c r="O26" s="34"/>
      <c r="P26" s="34"/>
      <c r="Q26" s="34"/>
      <c r="R26" s="34"/>
      <c r="S26" s="34"/>
      <c r="T26" s="40"/>
      <c r="U26" s="34"/>
      <c r="V26" s="38"/>
      <c r="W26" s="41"/>
      <c r="X26" s="42"/>
      <c r="Y26" s="312" t="s">
        <v>158</v>
      </c>
    </row>
    <row r="27" spans="1:25" s="1" customFormat="1" ht="32.4" x14ac:dyDescent="0.2">
      <c r="A27" s="315"/>
      <c r="B27" s="309"/>
      <c r="C27" s="34" t="s">
        <v>76</v>
      </c>
      <c r="D27" s="35" t="s">
        <v>25</v>
      </c>
      <c r="E27" s="35" t="s">
        <v>48</v>
      </c>
      <c r="F27" s="35" t="s">
        <v>26</v>
      </c>
      <c r="G27" s="34" t="s">
        <v>24</v>
      </c>
      <c r="H27" s="40"/>
      <c r="I27" s="34">
        <v>15</v>
      </c>
      <c r="J27" s="34"/>
      <c r="K27" s="34"/>
      <c r="L27" s="34"/>
      <c r="M27" s="34"/>
      <c r="N27" s="40"/>
      <c r="O27" s="34"/>
      <c r="P27" s="34"/>
      <c r="Q27" s="34"/>
      <c r="R27" s="34"/>
      <c r="S27" s="34"/>
      <c r="T27" s="40"/>
      <c r="U27" s="34"/>
      <c r="V27" s="38"/>
      <c r="W27" s="41"/>
      <c r="X27" s="42"/>
      <c r="Y27" s="313"/>
    </row>
    <row r="28" spans="1:25" s="1" customFormat="1" ht="75.599999999999994" x14ac:dyDescent="0.2">
      <c r="A28" s="315"/>
      <c r="B28" s="309"/>
      <c r="C28" s="5" t="s">
        <v>77</v>
      </c>
      <c r="D28" s="8" t="s">
        <v>43</v>
      </c>
      <c r="E28" s="8" t="s">
        <v>49</v>
      </c>
      <c r="F28" s="8" t="s">
        <v>45</v>
      </c>
      <c r="G28" s="10" t="s">
        <v>46</v>
      </c>
      <c r="H28" s="20">
        <v>14251534.949999999</v>
      </c>
      <c r="I28" s="22">
        <v>52754218</v>
      </c>
      <c r="J28" s="55"/>
      <c r="K28" s="53" t="s">
        <v>43</v>
      </c>
      <c r="L28" s="53"/>
      <c r="M28" s="53" t="s">
        <v>175</v>
      </c>
      <c r="N28" s="63">
        <v>8727980</v>
      </c>
      <c r="O28" s="55">
        <v>32283252</v>
      </c>
      <c r="P28" s="64" t="s">
        <v>180</v>
      </c>
      <c r="Q28" s="50">
        <f>IF(N28&lt;&gt;0,$Q$4*N28,$Q$4*H28)</f>
        <v>7418783</v>
      </c>
      <c r="R28" s="50">
        <f>IF(N28&lt;&gt;0,$R$4*N28,$R$4*H28)</f>
        <v>6545985</v>
      </c>
      <c r="S28" s="50">
        <f>IF(N28&lt;&gt;0,$S$4*N28,$S$4*H28)</f>
        <v>5673187</v>
      </c>
      <c r="T28" s="20">
        <v>27904518.48</v>
      </c>
      <c r="U28" s="22">
        <v>7302637</v>
      </c>
      <c r="V28" s="15">
        <f t="shared" ref="V28:V35" si="4">IF(N28&lt;&gt;0,U28/N28,U28/H28)</f>
        <v>0.83669268261384655</v>
      </c>
      <c r="W28" s="12" t="s">
        <v>94</v>
      </c>
      <c r="X28" s="7" t="s">
        <v>141</v>
      </c>
      <c r="Y28" s="313"/>
    </row>
    <row r="29" spans="1:25" s="1" customFormat="1" ht="108" x14ac:dyDescent="0.2">
      <c r="A29" s="315"/>
      <c r="B29" s="309"/>
      <c r="C29" s="70" t="s">
        <v>76</v>
      </c>
      <c r="D29" s="67" t="s">
        <v>78</v>
      </c>
      <c r="E29" s="67" t="s">
        <v>50</v>
      </c>
      <c r="F29" s="67" t="s">
        <v>80</v>
      </c>
      <c r="G29" s="68" t="s">
        <v>2</v>
      </c>
      <c r="H29" s="69">
        <v>2</v>
      </c>
      <c r="I29" s="10"/>
      <c r="J29" s="54" t="s">
        <v>191</v>
      </c>
      <c r="K29" s="54" t="s">
        <v>78</v>
      </c>
      <c r="L29" s="54" t="s">
        <v>188</v>
      </c>
      <c r="M29" s="54" t="s">
        <v>192</v>
      </c>
      <c r="N29" s="51">
        <v>1</v>
      </c>
      <c r="O29" s="54"/>
      <c r="P29" s="65" t="s">
        <v>193</v>
      </c>
      <c r="Q29" s="49">
        <f>IF(N29&lt;&gt;0,$Q$4*N29,$Q$4*H29)</f>
        <v>0.85</v>
      </c>
      <c r="R29" s="49">
        <f>IF(N29&lt;&gt;0,$R$4*N29,$R$4*H29)</f>
        <v>0.75</v>
      </c>
      <c r="S29" s="49">
        <f>IF(N29&lt;&gt;0,$S$4*N29,$S$4*H29)</f>
        <v>0.65</v>
      </c>
      <c r="T29" s="14">
        <v>1</v>
      </c>
      <c r="U29" s="10">
        <v>1</v>
      </c>
      <c r="V29" s="15">
        <f t="shared" si="4"/>
        <v>1</v>
      </c>
      <c r="W29" s="12" t="s">
        <v>94</v>
      </c>
      <c r="X29" s="4" t="s">
        <v>135</v>
      </c>
      <c r="Y29" s="313"/>
    </row>
    <row r="30" spans="1:25" s="1" customFormat="1" ht="64.8" x14ac:dyDescent="0.2">
      <c r="A30" s="315"/>
      <c r="B30" s="305"/>
      <c r="C30" s="70" t="s">
        <v>76</v>
      </c>
      <c r="D30" s="67" t="s">
        <v>79</v>
      </c>
      <c r="E30" s="67" t="s">
        <v>50</v>
      </c>
      <c r="F30" s="67" t="s">
        <v>81</v>
      </c>
      <c r="G30" s="68" t="s">
        <v>2</v>
      </c>
      <c r="H30" s="69">
        <v>1</v>
      </c>
      <c r="I30" s="10"/>
      <c r="J30" s="54"/>
      <c r="K30" s="54"/>
      <c r="L30" s="54"/>
      <c r="M30" s="54"/>
      <c r="N30" s="51"/>
      <c r="O30" s="54"/>
      <c r="P30" s="65" t="s">
        <v>193</v>
      </c>
      <c r="Q30" s="49"/>
      <c r="R30" s="49"/>
      <c r="S30" s="49"/>
      <c r="T30" s="14"/>
      <c r="U30" s="10"/>
      <c r="V30" s="15"/>
      <c r="W30" s="12">
        <v>1</v>
      </c>
      <c r="X30" s="4" t="s">
        <v>132</v>
      </c>
      <c r="Y30" s="314"/>
    </row>
    <row r="31" spans="1:25" s="1" customFormat="1" ht="32.4" x14ac:dyDescent="0.2">
      <c r="A31" s="298" t="s">
        <v>99</v>
      </c>
      <c r="B31" s="304">
        <v>193756</v>
      </c>
      <c r="C31" s="5" t="s">
        <v>100</v>
      </c>
      <c r="D31" s="8" t="s">
        <v>97</v>
      </c>
      <c r="E31" s="8" t="s">
        <v>48</v>
      </c>
      <c r="F31" s="8" t="s">
        <v>98</v>
      </c>
      <c r="G31" s="10" t="s">
        <v>2</v>
      </c>
      <c r="H31" s="14" t="s">
        <v>102</v>
      </c>
      <c r="I31" s="10" t="s">
        <v>103</v>
      </c>
      <c r="J31" s="54"/>
      <c r="K31" s="54"/>
      <c r="L31" s="54"/>
      <c r="M31" s="54"/>
      <c r="N31" s="59"/>
      <c r="O31" s="54"/>
      <c r="P31" s="60" t="s">
        <v>182</v>
      </c>
      <c r="Q31" s="49"/>
      <c r="R31" s="49"/>
      <c r="S31" s="49"/>
      <c r="T31" s="14">
        <v>0</v>
      </c>
      <c r="U31" s="10">
        <v>0</v>
      </c>
      <c r="V31" s="15">
        <f>U31/210</f>
        <v>0</v>
      </c>
      <c r="W31" s="12" t="s">
        <v>94</v>
      </c>
      <c r="X31" s="298" t="s">
        <v>133</v>
      </c>
      <c r="Y31" s="300" t="s">
        <v>152</v>
      </c>
    </row>
    <row r="32" spans="1:25" s="1" customFormat="1" ht="21.6" x14ac:dyDescent="0.2">
      <c r="A32" s="311"/>
      <c r="B32" s="305"/>
      <c r="C32" s="5" t="s">
        <v>101</v>
      </c>
      <c r="D32" s="8" t="s">
        <v>43</v>
      </c>
      <c r="E32" s="8" t="s">
        <v>49</v>
      </c>
      <c r="F32" s="8" t="s">
        <v>45</v>
      </c>
      <c r="G32" s="10" t="s">
        <v>46</v>
      </c>
      <c r="H32" s="20">
        <v>980520.1</v>
      </c>
      <c r="I32" s="22">
        <v>3096664</v>
      </c>
      <c r="J32" s="55"/>
      <c r="K32" s="53" t="s">
        <v>43</v>
      </c>
      <c r="L32" s="53"/>
      <c r="M32" s="53" t="s">
        <v>175</v>
      </c>
      <c r="N32" s="63">
        <v>737170</v>
      </c>
      <c r="O32" s="55">
        <v>9096664</v>
      </c>
      <c r="P32" s="61" t="s">
        <v>176</v>
      </c>
      <c r="Q32" s="50">
        <f>IF(N32&lt;&gt;0,$Q$4*N32,$Q$4*H32)</f>
        <v>626594.5</v>
      </c>
      <c r="R32" s="50">
        <f>IF(N32&lt;&gt;0,$R$4*N32,$R$4*H32)</f>
        <v>552877.5</v>
      </c>
      <c r="S32" s="50">
        <f>IF(N32&lt;&gt;0,$S$4*N32,$S$4*H32)</f>
        <v>479160.5</v>
      </c>
      <c r="T32" s="20">
        <v>0</v>
      </c>
      <c r="U32" s="22">
        <v>500000</v>
      </c>
      <c r="V32" s="15">
        <f t="shared" si="4"/>
        <v>0.67826959860005154</v>
      </c>
      <c r="W32" s="12" t="s">
        <v>94</v>
      </c>
      <c r="X32" s="299"/>
      <c r="Y32" s="301"/>
    </row>
    <row r="33" spans="1:25" s="1" customFormat="1" ht="21.6" x14ac:dyDescent="0.2">
      <c r="A33" s="302" t="s">
        <v>40</v>
      </c>
      <c r="B33" s="304">
        <v>772484</v>
      </c>
      <c r="C33" s="34" t="s">
        <v>82</v>
      </c>
      <c r="D33" s="35" t="s">
        <v>27</v>
      </c>
      <c r="E33" s="35" t="s">
        <v>48</v>
      </c>
      <c r="F33" s="35" t="s">
        <v>28</v>
      </c>
      <c r="G33" s="34" t="s">
        <v>12</v>
      </c>
      <c r="H33" s="40"/>
      <c r="I33" s="34">
        <v>50000</v>
      </c>
      <c r="J33" s="34"/>
      <c r="K33" s="34"/>
      <c r="L33" s="34"/>
      <c r="M33" s="34"/>
      <c r="N33" s="40"/>
      <c r="O33" s="34"/>
      <c r="P33" s="34"/>
      <c r="Q33" s="34"/>
      <c r="R33" s="34"/>
      <c r="S33" s="34"/>
      <c r="T33" s="40"/>
      <c r="U33" s="34"/>
      <c r="V33" s="38"/>
      <c r="W33" s="41"/>
      <c r="X33" s="42"/>
      <c r="Y33" s="312" t="s">
        <v>159</v>
      </c>
    </row>
    <row r="34" spans="1:25" s="1" customFormat="1" ht="32.4" x14ac:dyDescent="0.2">
      <c r="A34" s="303"/>
      <c r="B34" s="309"/>
      <c r="C34" s="5" t="s">
        <v>85</v>
      </c>
      <c r="D34" s="8" t="s">
        <v>43</v>
      </c>
      <c r="E34" s="8" t="s">
        <v>49</v>
      </c>
      <c r="F34" s="8" t="s">
        <v>45</v>
      </c>
      <c r="G34" s="10" t="s">
        <v>46</v>
      </c>
      <c r="H34" s="20">
        <v>3338983.82</v>
      </c>
      <c r="I34" s="22">
        <v>12359754</v>
      </c>
      <c r="J34" s="55"/>
      <c r="K34" s="53" t="s">
        <v>43</v>
      </c>
      <c r="L34" s="53"/>
      <c r="M34" s="53" t="s">
        <v>175</v>
      </c>
      <c r="N34" s="63">
        <v>2044880</v>
      </c>
      <c r="O34" s="55">
        <v>30613972</v>
      </c>
      <c r="P34" s="61" t="s">
        <v>194</v>
      </c>
      <c r="Q34" s="50">
        <f>IF(N34&lt;&gt;0,$Q$4*N34,$Q$4*H34)</f>
        <v>1738148</v>
      </c>
      <c r="R34" s="50">
        <f>IF(N34&lt;&gt;0,$R$4*N34,$R$4*H34)</f>
        <v>1533660</v>
      </c>
      <c r="S34" s="50">
        <f>IF(N34&lt;&gt;0,$S$4*N34,$S$4*H34)</f>
        <v>1329172</v>
      </c>
      <c r="T34" s="20">
        <v>26768255.599999998</v>
      </c>
      <c r="U34" s="22">
        <v>27415125</v>
      </c>
      <c r="V34" s="15">
        <f t="shared" si="4"/>
        <v>13.40671579750401</v>
      </c>
      <c r="W34" s="12">
        <v>1</v>
      </c>
      <c r="X34" s="7" t="s">
        <v>127</v>
      </c>
      <c r="Y34" s="313"/>
    </row>
    <row r="35" spans="1:25" s="1" customFormat="1" ht="75.599999999999994" x14ac:dyDescent="0.2">
      <c r="A35" s="319"/>
      <c r="B35" s="305"/>
      <c r="C35" s="5" t="s">
        <v>82</v>
      </c>
      <c r="D35" s="8" t="s">
        <v>83</v>
      </c>
      <c r="E35" s="8" t="s">
        <v>50</v>
      </c>
      <c r="F35" s="8" t="s">
        <v>84</v>
      </c>
      <c r="G35" s="10" t="s">
        <v>2</v>
      </c>
      <c r="H35" s="14">
        <v>3</v>
      </c>
      <c r="I35" s="10"/>
      <c r="J35" s="54"/>
      <c r="K35" s="54"/>
      <c r="L35" s="54"/>
      <c r="M35" s="54"/>
      <c r="N35" s="59"/>
      <c r="O35" s="54"/>
      <c r="P35" s="60" t="s">
        <v>182</v>
      </c>
      <c r="Q35" s="49">
        <f>IF(N35&lt;&gt;0,$Q$4*N35,$Q$4*H35)</f>
        <v>2.5499999999999998</v>
      </c>
      <c r="R35" s="49">
        <f>IF(N35&lt;&gt;0,$R$4*N35,$R$4*H35)</f>
        <v>2.25</v>
      </c>
      <c r="S35" s="49">
        <f>IF(N35&lt;&gt;0,$S$4*N35,$S$4*H35)</f>
        <v>1.9500000000000002</v>
      </c>
      <c r="T35" s="14">
        <v>3</v>
      </c>
      <c r="U35" s="10">
        <v>3</v>
      </c>
      <c r="V35" s="15">
        <f t="shared" si="4"/>
        <v>1</v>
      </c>
      <c r="W35" s="12" t="s">
        <v>94</v>
      </c>
      <c r="X35" s="4" t="s">
        <v>134</v>
      </c>
      <c r="Y35" s="314"/>
    </row>
    <row r="36" spans="1:25" s="1" customFormat="1" ht="32.4" x14ac:dyDescent="0.2">
      <c r="A36" s="298" t="s">
        <v>111</v>
      </c>
      <c r="B36" s="304">
        <v>3677109.84</v>
      </c>
      <c r="C36" s="5" t="s">
        <v>106</v>
      </c>
      <c r="D36" s="8" t="s">
        <v>104</v>
      </c>
      <c r="E36" s="8" t="s">
        <v>48</v>
      </c>
      <c r="F36" s="8" t="s">
        <v>112</v>
      </c>
      <c r="G36" s="10" t="s">
        <v>2</v>
      </c>
      <c r="H36" s="14" t="s">
        <v>116</v>
      </c>
      <c r="I36" s="10" t="s">
        <v>117</v>
      </c>
      <c r="J36" s="54"/>
      <c r="K36" s="54"/>
      <c r="L36" s="54"/>
      <c r="M36" s="54"/>
      <c r="N36" s="51"/>
      <c r="O36" s="54"/>
      <c r="P36" s="54" t="s">
        <v>181</v>
      </c>
      <c r="Q36" s="49">
        <f>$Q$4*350</f>
        <v>297.5</v>
      </c>
      <c r="R36" s="49">
        <f>$R$4*350</f>
        <v>262.5</v>
      </c>
      <c r="S36" s="49">
        <f>$S$4*350</f>
        <v>227.5</v>
      </c>
      <c r="T36" s="22" t="s">
        <v>166</v>
      </c>
      <c r="U36" s="22">
        <v>300</v>
      </c>
      <c r="V36" s="15">
        <f>U36/350</f>
        <v>0.8571428571428571</v>
      </c>
      <c r="W36" s="12" t="s">
        <v>94</v>
      </c>
      <c r="X36" s="26" t="s">
        <v>144</v>
      </c>
      <c r="Y36" s="312" t="s">
        <v>160</v>
      </c>
    </row>
    <row r="37" spans="1:25" s="1" customFormat="1" ht="32.4" x14ac:dyDescent="0.2">
      <c r="A37" s="311"/>
      <c r="B37" s="309"/>
      <c r="C37" s="5" t="s">
        <v>107</v>
      </c>
      <c r="D37" s="8">
        <v>10501</v>
      </c>
      <c r="E37" s="8" t="s">
        <v>48</v>
      </c>
      <c r="F37" s="8" t="s">
        <v>113</v>
      </c>
      <c r="G37" s="10" t="s">
        <v>2</v>
      </c>
      <c r="H37" s="14" t="s">
        <v>118</v>
      </c>
      <c r="I37" s="10" t="s">
        <v>119</v>
      </c>
      <c r="J37" s="54"/>
      <c r="K37" s="54"/>
      <c r="L37" s="54"/>
      <c r="M37" s="54"/>
      <c r="N37" s="51"/>
      <c r="O37" s="54"/>
      <c r="P37" s="54" t="s">
        <v>181</v>
      </c>
      <c r="Q37" s="49">
        <f>$Q$4*2313</f>
        <v>1966.05</v>
      </c>
      <c r="R37" s="49">
        <f>$R$4*2313</f>
        <v>1734.75</v>
      </c>
      <c r="S37" s="49">
        <f>$S$4*2313</f>
        <v>1503.45</v>
      </c>
      <c r="T37" s="20" t="s">
        <v>167</v>
      </c>
      <c r="U37" s="22">
        <v>2500</v>
      </c>
      <c r="V37" s="15">
        <f>2149/2313</f>
        <v>0.92909641158668399</v>
      </c>
      <c r="W37" s="12">
        <v>1</v>
      </c>
      <c r="X37" s="4" t="s">
        <v>121</v>
      </c>
      <c r="Y37" s="313"/>
    </row>
    <row r="38" spans="1:25" s="1" customFormat="1" ht="54" x14ac:dyDescent="0.2">
      <c r="A38" s="311"/>
      <c r="B38" s="309"/>
      <c r="C38" s="5" t="s">
        <v>108</v>
      </c>
      <c r="D38" s="19" t="s">
        <v>105</v>
      </c>
      <c r="E38" s="8" t="s">
        <v>48</v>
      </c>
      <c r="F38" s="8" t="s">
        <v>114</v>
      </c>
      <c r="G38" s="10" t="s">
        <v>2</v>
      </c>
      <c r="H38" s="14">
        <v>18</v>
      </c>
      <c r="I38" s="10">
        <v>47</v>
      </c>
      <c r="J38" s="54"/>
      <c r="K38" s="54"/>
      <c r="L38" s="54"/>
      <c r="M38" s="54"/>
      <c r="N38" s="51"/>
      <c r="O38" s="54"/>
      <c r="P38" s="54" t="s">
        <v>181</v>
      </c>
      <c r="Q38" s="49">
        <f>$Q$4*H38</f>
        <v>15.299999999999999</v>
      </c>
      <c r="R38" s="49">
        <f>$R$4*H38</f>
        <v>13.5</v>
      </c>
      <c r="S38" s="49">
        <f>$S$4*H38</f>
        <v>11.700000000000001</v>
      </c>
      <c r="T38" s="14">
        <v>43</v>
      </c>
      <c r="U38" s="22">
        <v>18</v>
      </c>
      <c r="V38" s="15">
        <f>IF(N38&lt;&gt;0,U38/N38,U38/H38)</f>
        <v>1</v>
      </c>
      <c r="W38" s="12">
        <v>1</v>
      </c>
      <c r="X38" s="4" t="s">
        <v>122</v>
      </c>
      <c r="Y38" s="313"/>
    </row>
    <row r="39" spans="1:25" s="1" customFormat="1" ht="32.4" x14ac:dyDescent="0.2">
      <c r="A39" s="311"/>
      <c r="B39" s="309"/>
      <c r="C39" s="5" t="s">
        <v>109</v>
      </c>
      <c r="D39" s="8">
        <v>11501</v>
      </c>
      <c r="E39" s="8" t="s">
        <v>48</v>
      </c>
      <c r="F39" s="8" t="s">
        <v>115</v>
      </c>
      <c r="G39" s="10" t="s">
        <v>2</v>
      </c>
      <c r="H39" s="14">
        <v>70</v>
      </c>
      <c r="I39" s="10">
        <v>200</v>
      </c>
      <c r="J39" s="54"/>
      <c r="K39" s="54"/>
      <c r="L39" s="54"/>
      <c r="M39" s="54"/>
      <c r="N39" s="51"/>
      <c r="O39" s="54"/>
      <c r="P39" s="54" t="s">
        <v>181</v>
      </c>
      <c r="Q39" s="49">
        <f>$Q$4*H39</f>
        <v>59.5</v>
      </c>
      <c r="R39" s="49">
        <f>$R$4*H39</f>
        <v>52.5</v>
      </c>
      <c r="S39" s="49">
        <f>$S$4*H39</f>
        <v>45.5</v>
      </c>
      <c r="T39" s="14">
        <v>76</v>
      </c>
      <c r="U39" s="22">
        <v>57</v>
      </c>
      <c r="V39" s="15">
        <f>IF(N39&lt;&gt;0,U39/N39,U39/H39)</f>
        <v>0.81428571428571428</v>
      </c>
      <c r="W39" s="12" t="s">
        <v>92</v>
      </c>
      <c r="X39" s="4" t="s">
        <v>123</v>
      </c>
      <c r="Y39" s="313"/>
    </row>
    <row r="40" spans="1:25" s="1" customFormat="1" ht="64.8" x14ac:dyDescent="0.2">
      <c r="A40" s="299"/>
      <c r="B40" s="305"/>
      <c r="C40" s="5" t="s">
        <v>195</v>
      </c>
      <c r="D40" s="8" t="s">
        <v>43</v>
      </c>
      <c r="E40" s="8" t="s">
        <v>49</v>
      </c>
      <c r="F40" s="8" t="s">
        <v>45</v>
      </c>
      <c r="G40" s="10" t="s">
        <v>46</v>
      </c>
      <c r="H40" s="20">
        <v>12260920.199999999</v>
      </c>
      <c r="I40" s="22">
        <v>59674122</v>
      </c>
      <c r="J40" s="55" t="s">
        <v>110</v>
      </c>
      <c r="K40" s="53" t="s">
        <v>43</v>
      </c>
      <c r="L40" s="53"/>
      <c r="M40" s="53" t="s">
        <v>175</v>
      </c>
      <c r="N40" s="63">
        <v>7569320</v>
      </c>
      <c r="O40" s="55">
        <v>53674122</v>
      </c>
      <c r="P40" s="64" t="s">
        <v>180</v>
      </c>
      <c r="Q40" s="50">
        <f>IF(N40&lt;&gt;0,$Q$4*N40,$Q$4*H40)</f>
        <v>6433922</v>
      </c>
      <c r="R40" s="50">
        <f>IF(N40&lt;&gt;0,$R$4*N40,$R$4*H40)</f>
        <v>5676990</v>
      </c>
      <c r="S40" s="50">
        <f>IF(N40&lt;&gt;0,$S$4*N40,$S$4*H40)</f>
        <v>4920058</v>
      </c>
      <c r="T40" s="20">
        <v>17624999.82</v>
      </c>
      <c r="U40" s="22">
        <v>12460037</v>
      </c>
      <c r="V40" s="15">
        <f>IF(N40&lt;&gt;0,U40/N40,U40/H40)</f>
        <v>1.6461236940702733</v>
      </c>
      <c r="W40" s="12" t="s">
        <v>92</v>
      </c>
      <c r="X40" s="4" t="s">
        <v>124</v>
      </c>
      <c r="Y40" s="314"/>
    </row>
    <row r="41" spans="1:25" s="1" customFormat="1" ht="64.8" x14ac:dyDescent="0.2">
      <c r="A41" s="315" t="s">
        <v>29</v>
      </c>
      <c r="B41" s="304">
        <v>772484</v>
      </c>
      <c r="C41" s="5" t="s">
        <v>86</v>
      </c>
      <c r="D41" s="8" t="s">
        <v>43</v>
      </c>
      <c r="E41" s="8" t="s">
        <v>49</v>
      </c>
      <c r="F41" s="8" t="s">
        <v>45</v>
      </c>
      <c r="G41" s="10" t="s">
        <v>46</v>
      </c>
      <c r="H41" s="20">
        <v>3338983.82</v>
      </c>
      <c r="I41" s="22">
        <v>12359754</v>
      </c>
      <c r="J41" s="55"/>
      <c r="K41" s="53" t="s">
        <v>43</v>
      </c>
      <c r="L41" s="53"/>
      <c r="M41" s="53" t="s">
        <v>175</v>
      </c>
      <c r="N41" s="57">
        <v>2044880</v>
      </c>
      <c r="O41" s="55"/>
      <c r="P41" s="53" t="s">
        <v>177</v>
      </c>
      <c r="Q41" s="50">
        <f>IF(N41&lt;&gt;0,$Q$4*N41,$Q$4*H41)</f>
        <v>1738148</v>
      </c>
      <c r="R41" s="50">
        <f>IF(N41&lt;&gt;0,$R$4*N41,$R$4*H41)</f>
        <v>1533660</v>
      </c>
      <c r="S41" s="50">
        <f>IF(N41&lt;&gt;0,$S$4*N41,$S$4*H41)</f>
        <v>1329172</v>
      </c>
      <c r="T41" s="20">
        <v>8035414.5399999991</v>
      </c>
      <c r="U41" s="22">
        <v>3195000</v>
      </c>
      <c r="V41" s="16">
        <f>IF(N41&lt;&gt;0,U41/N41,U41/H41)</f>
        <v>1.5624388717186339</v>
      </c>
      <c r="W41" s="12" t="s">
        <v>94</v>
      </c>
      <c r="X41" s="7" t="s">
        <v>142</v>
      </c>
      <c r="Y41" s="316" t="s">
        <v>161</v>
      </c>
    </row>
    <row r="42" spans="1:25" s="1" customFormat="1" ht="43.2" x14ac:dyDescent="0.2">
      <c r="A42" s="315"/>
      <c r="B42" s="309"/>
      <c r="C42" s="34" t="s">
        <v>86</v>
      </c>
      <c r="D42" s="35" t="s">
        <v>30</v>
      </c>
      <c r="E42" s="35" t="s">
        <v>48</v>
      </c>
      <c r="F42" s="35" t="s">
        <v>31</v>
      </c>
      <c r="G42" s="34" t="s">
        <v>12</v>
      </c>
      <c r="H42" s="40"/>
      <c r="I42" s="34">
        <v>6460</v>
      </c>
      <c r="J42" s="34"/>
      <c r="K42" s="34"/>
      <c r="L42" s="34"/>
      <c r="M42" s="34"/>
      <c r="N42" s="40"/>
      <c r="O42" s="34"/>
      <c r="P42" s="34"/>
      <c r="Q42" s="34"/>
      <c r="R42" s="34"/>
      <c r="S42" s="34"/>
      <c r="T42" s="40"/>
      <c r="U42" s="34"/>
      <c r="V42" s="45"/>
      <c r="W42" s="41"/>
      <c r="X42" s="42"/>
      <c r="Y42" s="317"/>
    </row>
    <row r="43" spans="1:25" s="1" customFormat="1" ht="97.2" x14ac:dyDescent="0.2">
      <c r="A43" s="315"/>
      <c r="B43" s="305"/>
      <c r="C43" s="5" t="s">
        <v>86</v>
      </c>
      <c r="D43" s="8" t="s">
        <v>87</v>
      </c>
      <c r="E43" s="8" t="s">
        <v>50</v>
      </c>
      <c r="F43" s="8" t="s">
        <v>88</v>
      </c>
      <c r="G43" s="10"/>
      <c r="H43" s="14">
        <v>4</v>
      </c>
      <c r="I43" s="10"/>
      <c r="J43" s="54"/>
      <c r="K43" s="54"/>
      <c r="L43" s="54"/>
      <c r="M43" s="54" t="s">
        <v>196</v>
      </c>
      <c r="N43" s="51"/>
      <c r="O43" s="54"/>
      <c r="P43" s="54" t="s">
        <v>197</v>
      </c>
      <c r="Q43" s="49">
        <f>IF(N43&lt;&gt;0,$Q$4*N43,$Q$4*H43)</f>
        <v>3.4</v>
      </c>
      <c r="R43" s="49">
        <f>IF(N43&lt;&gt;0,$R$4*N43,$R$4*H43)</f>
        <v>3</v>
      </c>
      <c r="S43" s="49">
        <f>IF(N43&lt;&gt;0,$S$4*N43,$S$4*H43)</f>
        <v>2.6</v>
      </c>
      <c r="T43" s="14">
        <v>5</v>
      </c>
      <c r="U43" s="10">
        <v>6</v>
      </c>
      <c r="V43" s="16">
        <f>IF(N43&lt;&gt;0,U43/N43,U43/H43)</f>
        <v>1.5</v>
      </c>
      <c r="W43" s="30" t="s">
        <v>94</v>
      </c>
      <c r="X43" s="4" t="s">
        <v>136</v>
      </c>
      <c r="Y43" s="318"/>
    </row>
    <row r="45" spans="1:25" x14ac:dyDescent="0.2">
      <c r="A45" s="21" t="s">
        <v>162</v>
      </c>
      <c r="B45" s="29"/>
    </row>
    <row r="46" spans="1:25" x14ac:dyDescent="0.2">
      <c r="A46" s="21" t="s">
        <v>147</v>
      </c>
      <c r="B46" s="29"/>
    </row>
    <row r="47" spans="1:25" x14ac:dyDescent="0.2">
      <c r="A47" s="310" t="s">
        <v>151</v>
      </c>
      <c r="B47" s="310"/>
      <c r="C47" s="310"/>
      <c r="D47" s="310"/>
      <c r="E47" s="310"/>
      <c r="F47" s="310"/>
      <c r="G47" s="310"/>
      <c r="H47" s="310"/>
    </row>
    <row r="48" spans="1:25" x14ac:dyDescent="0.2">
      <c r="I48" s="25" t="s">
        <v>140</v>
      </c>
      <c r="J48" s="25"/>
      <c r="K48" s="25"/>
      <c r="L48" s="25"/>
      <c r="M48" s="25"/>
      <c r="O48" s="25"/>
      <c r="P48" s="25"/>
      <c r="Q48" s="25"/>
      <c r="R48" s="25"/>
      <c r="S48" s="25"/>
    </row>
    <row r="49" spans="20:20" x14ac:dyDescent="0.2">
      <c r="T49" s="3" t="s">
        <v>137</v>
      </c>
    </row>
    <row r="50" spans="20:20" x14ac:dyDescent="0.2">
      <c r="T50" s="3" t="s">
        <v>138</v>
      </c>
    </row>
    <row r="51" spans="20:20" x14ac:dyDescent="0.2">
      <c r="T51" s="3" t="s">
        <v>139</v>
      </c>
    </row>
  </sheetData>
  <autoFilter ref="A3:V43" xr:uid="{00000000-0009-0000-0000-000000000000}">
    <filterColumn colId="7" showButton="0"/>
    <filterColumn colId="9" showButton="0"/>
    <filterColumn colId="10" showButton="0"/>
    <filterColumn colId="11" showButton="0"/>
    <filterColumn colId="12" showButton="0"/>
    <filterColumn colId="13" showButton="0"/>
    <filterColumn colId="14" showButton="0"/>
    <filterColumn colId="16" showButton="0"/>
    <filterColumn colId="17" showButton="0"/>
    <filterColumn colId="19" showButton="0"/>
    <filterColumn colId="20" showButton="0"/>
  </autoFilter>
  <mergeCells count="51">
    <mergeCell ref="A13:A17"/>
    <mergeCell ref="B13:B17"/>
    <mergeCell ref="Y13:Y17"/>
    <mergeCell ref="X14:X16"/>
    <mergeCell ref="A18:A20"/>
    <mergeCell ref="B18:B20"/>
    <mergeCell ref="Y18:Y20"/>
    <mergeCell ref="A33:A35"/>
    <mergeCell ref="B33:B35"/>
    <mergeCell ref="Y33:Y35"/>
    <mergeCell ref="A21:A25"/>
    <mergeCell ref="A31:A32"/>
    <mergeCell ref="B31:B32"/>
    <mergeCell ref="Y26:Y30"/>
    <mergeCell ref="B21:B25"/>
    <mergeCell ref="Y21:Y25"/>
    <mergeCell ref="X31:X32"/>
    <mergeCell ref="Y31:Y32"/>
    <mergeCell ref="A26:A30"/>
    <mergeCell ref="B26:B30"/>
    <mergeCell ref="A47:H47"/>
    <mergeCell ref="A36:A40"/>
    <mergeCell ref="B36:B40"/>
    <mergeCell ref="Y36:Y40"/>
    <mergeCell ref="A41:A43"/>
    <mergeCell ref="B41:B43"/>
    <mergeCell ref="Y41:Y43"/>
    <mergeCell ref="E3:E5"/>
    <mergeCell ref="F3:F5"/>
    <mergeCell ref="A9:A10"/>
    <mergeCell ref="B9:B10"/>
    <mergeCell ref="A3:A5"/>
    <mergeCell ref="B3:B5"/>
    <mergeCell ref="C3:C5"/>
    <mergeCell ref="D3:D5"/>
    <mergeCell ref="A6:A8"/>
    <mergeCell ref="B6:B8"/>
    <mergeCell ref="X9:X10"/>
    <mergeCell ref="Y9:Y10"/>
    <mergeCell ref="A11:A12"/>
    <mergeCell ref="B11:B12"/>
    <mergeCell ref="X11:X12"/>
    <mergeCell ref="Y11:Y12"/>
    <mergeCell ref="Y6:Y8"/>
    <mergeCell ref="X7:X8"/>
    <mergeCell ref="G3:G5"/>
    <mergeCell ref="H3:I3"/>
    <mergeCell ref="T3:V3"/>
    <mergeCell ref="W3:Y3"/>
    <mergeCell ref="Q3:S3"/>
    <mergeCell ref="J3:P3"/>
  </mergeCells>
  <phoneticPr fontId="0" type="noConversion"/>
  <dataValidations count="2">
    <dataValidation type="list" allowBlank="1" showInputMessage="1" showErrorMessage="1" sqref="W7:W12 W14:W16 W19:W20 W23:W25 W28:W32 W34:W41 W43" xr:uid="{00000000-0002-0000-0000-000000000000}">
      <formula1>$AC$1:$AC$5</formula1>
    </dataValidation>
    <dataValidation type="list" allowBlank="1" showInputMessage="1" showErrorMessage="1" sqref="W6 W13 W17:W18 W21:W22 W33 W26:W27 W42" xr:uid="{00000000-0002-0000-0000-000001000000}">
      <formula1>$AC$1:$AC$4</formula1>
    </dataValidation>
  </dataValidations>
  <pageMargins left="0.70866141732283472" right="0.70866141732283472" top="0.74803149606299213" bottom="0.74803149606299213" header="0.31496062992125984" footer="0.31496062992125984"/>
  <pageSetup paperSize="9" scale="54" orientation="landscape" r:id="rId1"/>
  <rowBreaks count="1" manualBreakCount="1">
    <brk id="37" max="19" man="1"/>
  </rowBreaks>
  <colBreaks count="2" manualBreakCount="2">
    <brk id="22" max="50" man="1"/>
    <brk id="2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sheetPr>
  <dimension ref="A1:V51"/>
  <sheetViews>
    <sheetView showGridLines="0" workbookViewId="0">
      <pane xSplit="6" ySplit="3" topLeftCell="G16" activePane="bottomRight" state="frozen"/>
      <selection pane="topRight" activeCell="G1" sqref="G1"/>
      <selection pane="bottomLeft" activeCell="A4" sqref="A4"/>
      <selection pane="bottomRight" activeCell="H11" sqref="H11"/>
    </sheetView>
  </sheetViews>
  <sheetFormatPr defaultRowHeight="13" x14ac:dyDescent="0.2"/>
  <cols>
    <col min="1" max="1" width="16.25" style="88" customWidth="1"/>
    <col min="2" max="2" width="13.875" style="91" customWidth="1"/>
    <col min="3" max="3" width="13.125" customWidth="1"/>
    <col min="4" max="4" width="13.375" style="95" customWidth="1"/>
    <col min="5" max="5" width="7" style="86" customWidth="1"/>
    <col min="6" max="6" width="10.625" style="96" customWidth="1"/>
    <col min="7" max="7" width="11.25" style="88" customWidth="1"/>
    <col min="9" max="9" width="18.25" style="88" customWidth="1"/>
    <col min="10" max="10" width="10" customWidth="1"/>
    <col min="17" max="17" width="12.125" style="82" customWidth="1"/>
    <col min="18" max="18" width="11.625" style="94" customWidth="1"/>
    <col min="19" max="19" width="58.375" style="122" customWidth="1"/>
    <col min="22" max="22" width="10.125" bestFit="1" customWidth="1"/>
  </cols>
  <sheetData>
    <row r="1" spans="1:22" ht="22.5" customHeight="1" x14ac:dyDescent="0.2">
      <c r="A1" s="362" t="s">
        <v>203</v>
      </c>
      <c r="B1" s="361" t="s">
        <v>204</v>
      </c>
      <c r="C1" s="362" t="s">
        <v>205</v>
      </c>
      <c r="D1" s="362" t="s">
        <v>206</v>
      </c>
      <c r="E1" s="362" t="s">
        <v>207</v>
      </c>
      <c r="F1" s="361" t="s">
        <v>208</v>
      </c>
      <c r="G1" s="362" t="s">
        <v>209</v>
      </c>
      <c r="H1" s="362" t="s">
        <v>210</v>
      </c>
      <c r="I1" s="362" t="s">
        <v>211</v>
      </c>
      <c r="J1" s="362" t="s">
        <v>212</v>
      </c>
      <c r="K1" s="378" t="s">
        <v>213</v>
      </c>
      <c r="L1" s="378"/>
      <c r="M1" s="378"/>
      <c r="N1" s="378" t="s">
        <v>214</v>
      </c>
      <c r="O1" s="378"/>
      <c r="P1" s="378"/>
      <c r="Q1" s="361" t="s">
        <v>215</v>
      </c>
      <c r="R1" s="372" t="s">
        <v>216</v>
      </c>
      <c r="S1" s="370" t="s">
        <v>295</v>
      </c>
    </row>
    <row r="2" spans="1:22" ht="23.95" customHeight="1" x14ac:dyDescent="0.2">
      <c r="A2" s="362"/>
      <c r="B2" s="361"/>
      <c r="C2" s="362"/>
      <c r="D2" s="362"/>
      <c r="E2" s="362"/>
      <c r="F2" s="361"/>
      <c r="G2" s="362"/>
      <c r="H2" s="362"/>
      <c r="I2" s="362"/>
      <c r="J2" s="362"/>
      <c r="K2" s="106" t="s">
        <v>217</v>
      </c>
      <c r="L2" s="106" t="s">
        <v>218</v>
      </c>
      <c r="M2" s="106" t="s">
        <v>219</v>
      </c>
      <c r="N2" s="106" t="s">
        <v>217</v>
      </c>
      <c r="O2" s="106" t="s">
        <v>218</v>
      </c>
      <c r="P2" s="106" t="s">
        <v>219</v>
      </c>
      <c r="Q2" s="361"/>
      <c r="R2" s="372"/>
      <c r="S2" s="370"/>
    </row>
    <row r="3" spans="1:22" x14ac:dyDescent="0.2">
      <c r="A3" s="85" t="s">
        <v>220</v>
      </c>
      <c r="B3" s="84" t="s">
        <v>221</v>
      </c>
      <c r="C3" s="83" t="s">
        <v>222</v>
      </c>
      <c r="D3" s="85" t="s">
        <v>223</v>
      </c>
      <c r="E3" s="83" t="s">
        <v>224</v>
      </c>
      <c r="F3" s="84" t="s">
        <v>225</v>
      </c>
      <c r="G3" s="85" t="s">
        <v>226</v>
      </c>
      <c r="H3" s="83" t="s">
        <v>227</v>
      </c>
      <c r="I3" s="85" t="s">
        <v>228</v>
      </c>
      <c r="J3" s="83" t="s">
        <v>229</v>
      </c>
      <c r="K3" s="83"/>
      <c r="L3" s="83"/>
      <c r="M3" s="83" t="s">
        <v>230</v>
      </c>
      <c r="N3" s="83"/>
      <c r="O3" s="83"/>
      <c r="P3" s="83" t="s">
        <v>231</v>
      </c>
      <c r="Q3" s="89" t="s">
        <v>232</v>
      </c>
      <c r="R3" s="92" t="s">
        <v>233</v>
      </c>
      <c r="S3" s="117"/>
    </row>
    <row r="4" spans="1:22" s="81" customFormat="1" ht="89.3" customHeight="1" x14ac:dyDescent="0.2">
      <c r="A4" s="373" t="s">
        <v>32</v>
      </c>
      <c r="B4" s="352">
        <v>6194716</v>
      </c>
      <c r="C4" s="312" t="s">
        <v>245</v>
      </c>
      <c r="D4" s="312" t="s">
        <v>287</v>
      </c>
      <c r="E4" s="312" t="s">
        <v>246</v>
      </c>
      <c r="F4" s="323">
        <v>3000000</v>
      </c>
      <c r="G4" s="101" t="s">
        <v>48</v>
      </c>
      <c r="H4" s="8" t="s">
        <v>4</v>
      </c>
      <c r="I4" s="101" t="s">
        <v>5</v>
      </c>
      <c r="J4" s="101" t="s">
        <v>3</v>
      </c>
      <c r="K4" s="101"/>
      <c r="L4" s="101"/>
      <c r="M4" s="101"/>
      <c r="N4" s="101"/>
      <c r="O4" s="101"/>
      <c r="P4" s="125">
        <v>14</v>
      </c>
      <c r="Q4" s="323">
        <v>3494716</v>
      </c>
      <c r="R4" s="376">
        <f>Q4/$B$4</f>
        <v>0.56414466781043715</v>
      </c>
      <c r="S4" s="26" t="s">
        <v>304</v>
      </c>
      <c r="U4" s="99"/>
    </row>
    <row r="5" spans="1:22" s="81" customFormat="1" ht="71.3" customHeight="1" x14ac:dyDescent="0.2">
      <c r="A5" s="374"/>
      <c r="B5" s="353"/>
      <c r="C5" s="313"/>
      <c r="D5" s="314"/>
      <c r="E5" s="313"/>
      <c r="F5" s="375"/>
      <c r="G5" s="101" t="s">
        <v>50</v>
      </c>
      <c r="H5" s="8" t="s">
        <v>291</v>
      </c>
      <c r="I5" s="101" t="s">
        <v>292</v>
      </c>
      <c r="J5" s="101" t="s">
        <v>2</v>
      </c>
      <c r="K5" s="101"/>
      <c r="L5" s="101"/>
      <c r="M5" s="101">
        <v>3</v>
      </c>
      <c r="N5" s="101"/>
      <c r="O5" s="101"/>
      <c r="P5" s="101"/>
      <c r="Q5" s="324"/>
      <c r="R5" s="377"/>
      <c r="S5" s="26"/>
    </row>
    <row r="6" spans="1:22" ht="32.4" x14ac:dyDescent="0.2">
      <c r="A6" s="327"/>
      <c r="B6" s="328"/>
      <c r="C6" s="328"/>
      <c r="D6" s="329"/>
      <c r="E6" s="78" t="s">
        <v>246</v>
      </c>
      <c r="F6" s="90"/>
      <c r="G6" s="34" t="s">
        <v>242</v>
      </c>
      <c r="H6" s="78" t="s">
        <v>43</v>
      </c>
      <c r="I6" s="35" t="s">
        <v>243</v>
      </c>
      <c r="J6" s="78" t="s">
        <v>46</v>
      </c>
      <c r="K6" s="78"/>
      <c r="L6" s="78"/>
      <c r="M6" s="100">
        <v>908413</v>
      </c>
      <c r="N6" s="78"/>
      <c r="O6" s="78"/>
      <c r="P6" s="79">
        <f>B4</f>
        <v>6194716</v>
      </c>
      <c r="Q6" s="90"/>
      <c r="R6" s="80"/>
      <c r="S6" s="118"/>
    </row>
    <row r="7" spans="1:22" x14ac:dyDescent="0.2">
      <c r="A7" s="330" t="s">
        <v>247</v>
      </c>
      <c r="B7" s="331"/>
      <c r="C7" s="331"/>
      <c r="D7" s="331"/>
      <c r="E7" s="331"/>
      <c r="F7" s="331"/>
      <c r="G7" s="331"/>
      <c r="H7" s="331"/>
      <c r="I7" s="331"/>
      <c r="J7" s="331"/>
      <c r="K7" s="331"/>
      <c r="L7" s="331"/>
      <c r="M7" s="331"/>
      <c r="N7" s="331"/>
      <c r="O7" s="331"/>
      <c r="P7" s="332"/>
      <c r="Q7" s="74">
        <f>SUM(Q4:Q5)</f>
        <v>3494716</v>
      </c>
      <c r="R7" s="97">
        <f>Q7/$B$4</f>
        <v>0.56414466781043715</v>
      </c>
      <c r="S7" s="119"/>
    </row>
    <row r="8" spans="1:22" s="77" customFormat="1" ht="90" customHeight="1" x14ac:dyDescent="0.2">
      <c r="A8" s="26" t="s">
        <v>33</v>
      </c>
      <c r="B8" s="108">
        <v>5507216</v>
      </c>
      <c r="C8" s="109" t="s">
        <v>249</v>
      </c>
      <c r="D8" s="101" t="s">
        <v>283</v>
      </c>
      <c r="E8" s="105" t="s">
        <v>246</v>
      </c>
      <c r="F8" s="104">
        <v>4141032</v>
      </c>
      <c r="G8" s="8" t="s">
        <v>48</v>
      </c>
      <c r="H8" s="8" t="s">
        <v>4</v>
      </c>
      <c r="I8" s="8" t="s">
        <v>5</v>
      </c>
      <c r="J8" s="101" t="s">
        <v>3</v>
      </c>
      <c r="K8" s="76"/>
      <c r="L8" s="76"/>
      <c r="M8" s="14">
        <v>14</v>
      </c>
      <c r="N8" s="76"/>
      <c r="O8" s="76"/>
      <c r="P8" s="101">
        <v>127</v>
      </c>
      <c r="Q8" s="107">
        <v>4141032</v>
      </c>
      <c r="R8" s="111">
        <f>Q8/$B$8</f>
        <v>0.75192837905758558</v>
      </c>
      <c r="S8" s="26" t="s">
        <v>303</v>
      </c>
    </row>
    <row r="9" spans="1:22" ht="32.4" x14ac:dyDescent="0.2">
      <c r="A9" s="327"/>
      <c r="B9" s="328"/>
      <c r="C9" s="328"/>
      <c r="D9" s="329"/>
      <c r="E9" s="78" t="s">
        <v>246</v>
      </c>
      <c r="F9" s="90"/>
      <c r="G9" s="34" t="s">
        <v>242</v>
      </c>
      <c r="H9" s="78" t="s">
        <v>43</v>
      </c>
      <c r="I9" s="35" t="s">
        <v>243</v>
      </c>
      <c r="J9" s="78" t="s">
        <v>46</v>
      </c>
      <c r="K9" s="78"/>
      <c r="L9" s="78"/>
      <c r="M9" s="100">
        <v>1137933</v>
      </c>
      <c r="N9" s="78"/>
      <c r="O9" s="78"/>
      <c r="P9" s="79">
        <f>B8</f>
        <v>5507216</v>
      </c>
      <c r="Q9" s="90"/>
      <c r="R9" s="80"/>
      <c r="S9" s="118"/>
    </row>
    <row r="10" spans="1:22" x14ac:dyDescent="0.2">
      <c r="A10" s="330" t="s">
        <v>248</v>
      </c>
      <c r="B10" s="331"/>
      <c r="C10" s="331"/>
      <c r="D10" s="331"/>
      <c r="E10" s="331"/>
      <c r="F10" s="331"/>
      <c r="G10" s="331"/>
      <c r="H10" s="331"/>
      <c r="I10" s="331"/>
      <c r="J10" s="331"/>
      <c r="K10" s="331"/>
      <c r="L10" s="331"/>
      <c r="M10" s="331"/>
      <c r="N10" s="331"/>
      <c r="O10" s="331"/>
      <c r="P10" s="332"/>
      <c r="Q10" s="74">
        <f>SUM(Q8:Q8)</f>
        <v>4141032</v>
      </c>
      <c r="R10" s="97">
        <f>Q10/$B$8</f>
        <v>0.75192837905758558</v>
      </c>
      <c r="S10" s="119"/>
    </row>
    <row r="11" spans="1:22" s="77" customFormat="1" ht="95.95" customHeight="1" x14ac:dyDescent="0.2">
      <c r="A11" s="366" t="s">
        <v>35</v>
      </c>
      <c r="B11" s="369">
        <v>31286928</v>
      </c>
      <c r="C11" s="348" t="s">
        <v>251</v>
      </c>
      <c r="D11" s="312" t="s">
        <v>282</v>
      </c>
      <c r="E11" s="335" t="s">
        <v>246</v>
      </c>
      <c r="F11" s="337">
        <v>28486928</v>
      </c>
      <c r="G11" s="312" t="s">
        <v>48</v>
      </c>
      <c r="H11" s="135" t="s">
        <v>296</v>
      </c>
      <c r="I11" s="136" t="s">
        <v>297</v>
      </c>
      <c r="J11" s="137" t="s">
        <v>3</v>
      </c>
      <c r="K11" s="138"/>
      <c r="L11" s="138"/>
      <c r="M11" s="139"/>
      <c r="N11" s="138"/>
      <c r="O11" s="138"/>
      <c r="P11" s="137">
        <v>770</v>
      </c>
      <c r="Q11" s="140">
        <v>17000000</v>
      </c>
      <c r="R11" s="116">
        <f>Q11/$B$11</f>
        <v>0.54335791612394801</v>
      </c>
      <c r="S11" s="130" t="s">
        <v>305</v>
      </c>
      <c r="U11" s="77">
        <f>(40000+4000)/2</f>
        <v>22000</v>
      </c>
      <c r="V11" s="77">
        <f>Q11/U11</f>
        <v>772.72727272727275</v>
      </c>
    </row>
    <row r="12" spans="1:22" s="77" customFormat="1" ht="81" customHeight="1" x14ac:dyDescent="0.2">
      <c r="A12" s="367"/>
      <c r="B12" s="369"/>
      <c r="C12" s="348"/>
      <c r="D12" s="314"/>
      <c r="E12" s="354"/>
      <c r="F12" s="338"/>
      <c r="G12" s="314"/>
      <c r="H12" s="124" t="s">
        <v>4</v>
      </c>
      <c r="I12" s="123" t="s">
        <v>5</v>
      </c>
      <c r="J12" s="125" t="s">
        <v>3</v>
      </c>
      <c r="K12" s="126"/>
      <c r="L12" s="126"/>
      <c r="M12" s="128">
        <v>5</v>
      </c>
      <c r="N12" s="126"/>
      <c r="O12" s="126"/>
      <c r="P12" s="125">
        <v>44</v>
      </c>
      <c r="Q12" s="127">
        <v>7286928</v>
      </c>
      <c r="R12" s="116"/>
      <c r="S12" s="129" t="s">
        <v>321</v>
      </c>
    </row>
    <row r="13" spans="1:22" s="77" customFormat="1" ht="75.599999999999994" x14ac:dyDescent="0.2">
      <c r="A13" s="368"/>
      <c r="B13" s="369"/>
      <c r="C13" s="348"/>
      <c r="D13" s="103" t="s">
        <v>284</v>
      </c>
      <c r="E13" s="354"/>
      <c r="F13" s="115">
        <v>2000000</v>
      </c>
      <c r="G13" s="8" t="s">
        <v>48</v>
      </c>
      <c r="H13" s="124" t="s">
        <v>285</v>
      </c>
      <c r="I13" s="123" t="s">
        <v>286</v>
      </c>
      <c r="J13" s="125" t="s">
        <v>3</v>
      </c>
      <c r="K13" s="126"/>
      <c r="L13" s="126"/>
      <c r="M13" s="126">
        <v>11</v>
      </c>
      <c r="N13" s="126"/>
      <c r="O13" s="126"/>
      <c r="P13" s="125">
        <v>36</v>
      </c>
      <c r="Q13" s="127">
        <v>2000000</v>
      </c>
      <c r="R13" s="116"/>
      <c r="S13" s="129" t="s">
        <v>321</v>
      </c>
    </row>
    <row r="14" spans="1:22" ht="32.4" x14ac:dyDescent="0.2">
      <c r="A14" s="327"/>
      <c r="B14" s="328"/>
      <c r="C14" s="328"/>
      <c r="D14" s="329"/>
      <c r="E14" s="78" t="s">
        <v>246</v>
      </c>
      <c r="F14" s="90"/>
      <c r="G14" s="34" t="s">
        <v>242</v>
      </c>
      <c r="H14" s="78" t="s">
        <v>43</v>
      </c>
      <c r="I14" s="35" t="s">
        <v>243</v>
      </c>
      <c r="J14" s="78" t="s">
        <v>46</v>
      </c>
      <c r="K14" s="78"/>
      <c r="L14" s="78"/>
      <c r="M14" s="100">
        <v>2495720</v>
      </c>
      <c r="N14" s="78"/>
      <c r="O14" s="78"/>
      <c r="P14" s="79">
        <f>B11</f>
        <v>31286928</v>
      </c>
      <c r="Q14" s="90"/>
      <c r="R14" s="80"/>
      <c r="S14" s="118"/>
      <c r="T14" s="77"/>
    </row>
    <row r="15" spans="1:22" x14ac:dyDescent="0.2">
      <c r="A15" s="330" t="s">
        <v>250</v>
      </c>
      <c r="B15" s="331"/>
      <c r="C15" s="331"/>
      <c r="D15" s="331"/>
      <c r="E15" s="331"/>
      <c r="F15" s="331"/>
      <c r="G15" s="331"/>
      <c r="H15" s="331"/>
      <c r="I15" s="331"/>
      <c r="J15" s="331"/>
      <c r="K15" s="331"/>
      <c r="L15" s="331"/>
      <c r="M15" s="331"/>
      <c r="N15" s="331"/>
      <c r="O15" s="331"/>
      <c r="P15" s="332"/>
      <c r="Q15" s="74">
        <f>SUM(Q11)</f>
        <v>17000000</v>
      </c>
      <c r="R15" s="97">
        <f>Q15/$B$11</f>
        <v>0.54335791612394801</v>
      </c>
      <c r="S15" s="119"/>
    </row>
    <row r="16" spans="1:22" s="77" customFormat="1" ht="126" customHeight="1" x14ac:dyDescent="0.2">
      <c r="A16" s="350" t="s">
        <v>36</v>
      </c>
      <c r="B16" s="369">
        <v>6500000</v>
      </c>
      <c r="C16" s="363" t="s">
        <v>253</v>
      </c>
      <c r="D16" s="101" t="s">
        <v>298</v>
      </c>
      <c r="E16" s="76" t="s">
        <v>246</v>
      </c>
      <c r="F16" s="87">
        <v>4500000</v>
      </c>
      <c r="G16" s="8"/>
      <c r="H16" s="8" t="s">
        <v>299</v>
      </c>
      <c r="I16" s="8" t="s">
        <v>300</v>
      </c>
      <c r="J16" s="101" t="s">
        <v>301</v>
      </c>
      <c r="K16" s="76"/>
      <c r="L16" s="76"/>
      <c r="M16" s="76"/>
      <c r="N16" s="76"/>
      <c r="O16" s="76"/>
      <c r="P16" s="22">
        <v>382</v>
      </c>
      <c r="Q16" s="114">
        <v>4500000</v>
      </c>
      <c r="R16" s="116">
        <f>Q16/$B$16</f>
        <v>0.69230769230769229</v>
      </c>
      <c r="S16" s="120" t="s">
        <v>302</v>
      </c>
    </row>
    <row r="17" spans="1:21" s="77" customFormat="1" ht="54" x14ac:dyDescent="0.2">
      <c r="A17" s="351"/>
      <c r="B17" s="369"/>
      <c r="C17" s="363"/>
      <c r="D17" s="363" t="s">
        <v>281</v>
      </c>
      <c r="E17" s="364" t="s">
        <v>246</v>
      </c>
      <c r="F17" s="365">
        <v>2000000</v>
      </c>
      <c r="G17" s="123" t="s">
        <v>48</v>
      </c>
      <c r="H17" s="123" t="s">
        <v>6</v>
      </c>
      <c r="I17" s="123" t="s">
        <v>7</v>
      </c>
      <c r="J17" s="125" t="s">
        <v>8</v>
      </c>
      <c r="K17" s="126"/>
      <c r="L17" s="126"/>
      <c r="M17" s="126"/>
      <c r="N17" s="126"/>
      <c r="O17" s="126"/>
      <c r="P17" s="131">
        <v>2514747</v>
      </c>
      <c r="Q17" s="323">
        <v>2000000</v>
      </c>
      <c r="R17" s="339"/>
      <c r="S17" s="129" t="s">
        <v>322</v>
      </c>
    </row>
    <row r="18" spans="1:21" s="77" customFormat="1" ht="32.4" x14ac:dyDescent="0.2">
      <c r="A18" s="371"/>
      <c r="B18" s="369"/>
      <c r="C18" s="363"/>
      <c r="D18" s="363"/>
      <c r="E18" s="364"/>
      <c r="F18" s="365"/>
      <c r="G18" s="123" t="s">
        <v>50</v>
      </c>
      <c r="H18" s="123" t="s">
        <v>60</v>
      </c>
      <c r="I18" s="123" t="s">
        <v>270</v>
      </c>
      <c r="J18" s="125" t="s">
        <v>2</v>
      </c>
      <c r="K18" s="126"/>
      <c r="L18" s="126"/>
      <c r="M18" s="128">
        <v>8</v>
      </c>
      <c r="N18" s="126"/>
      <c r="O18" s="126"/>
      <c r="P18" s="125"/>
      <c r="Q18" s="324"/>
      <c r="R18" s="340"/>
      <c r="S18" s="129" t="s">
        <v>322</v>
      </c>
    </row>
    <row r="19" spans="1:21" ht="32.4" x14ac:dyDescent="0.2">
      <c r="A19" s="327"/>
      <c r="B19" s="328"/>
      <c r="C19" s="328"/>
      <c r="D19" s="329"/>
      <c r="E19" s="78" t="s">
        <v>246</v>
      </c>
      <c r="F19" s="90"/>
      <c r="G19" s="34" t="s">
        <v>242</v>
      </c>
      <c r="H19" s="78" t="s">
        <v>43</v>
      </c>
      <c r="I19" s="35" t="s">
        <v>243</v>
      </c>
      <c r="J19" s="78" t="s">
        <v>46</v>
      </c>
      <c r="K19" s="78"/>
      <c r="L19" s="78"/>
      <c r="M19" s="100">
        <v>2393458</v>
      </c>
      <c r="N19" s="78"/>
      <c r="O19" s="78"/>
      <c r="P19" s="79">
        <f>B16</f>
        <v>6500000</v>
      </c>
      <c r="Q19" s="90"/>
      <c r="R19" s="80"/>
      <c r="S19" s="118"/>
    </row>
    <row r="20" spans="1:21" x14ac:dyDescent="0.2">
      <c r="A20" s="330" t="s">
        <v>252</v>
      </c>
      <c r="B20" s="331"/>
      <c r="C20" s="331"/>
      <c r="D20" s="331"/>
      <c r="E20" s="331"/>
      <c r="F20" s="331"/>
      <c r="G20" s="331"/>
      <c r="H20" s="331"/>
      <c r="I20" s="331"/>
      <c r="J20" s="331"/>
      <c r="K20" s="331"/>
      <c r="L20" s="331"/>
      <c r="M20" s="331"/>
      <c r="N20" s="331"/>
      <c r="O20" s="331"/>
      <c r="P20" s="332"/>
      <c r="Q20" s="74">
        <f>SUM(Q16)</f>
        <v>4500000</v>
      </c>
      <c r="R20" s="97">
        <f>Q20/$B$16</f>
        <v>0.69230769230769229</v>
      </c>
      <c r="S20" s="119"/>
    </row>
    <row r="21" spans="1:21" s="77" customFormat="1" ht="64.8" x14ac:dyDescent="0.2">
      <c r="A21" s="355" t="s">
        <v>37</v>
      </c>
      <c r="B21" s="334">
        <v>4480000</v>
      </c>
      <c r="C21" s="312" t="s">
        <v>255</v>
      </c>
      <c r="D21" s="312" t="s">
        <v>280</v>
      </c>
      <c r="E21" s="335" t="s">
        <v>246</v>
      </c>
      <c r="F21" s="337">
        <v>4480000</v>
      </c>
      <c r="G21" s="359" t="s">
        <v>48</v>
      </c>
      <c r="H21" s="145" t="s">
        <v>306</v>
      </c>
      <c r="I21" s="145" t="s">
        <v>307</v>
      </c>
      <c r="J21" s="146" t="s">
        <v>308</v>
      </c>
      <c r="K21" s="126"/>
      <c r="L21" s="126"/>
      <c r="M21" s="126"/>
      <c r="N21" s="126"/>
      <c r="O21" s="126"/>
      <c r="P21" s="147">
        <v>44990</v>
      </c>
      <c r="Q21" s="149">
        <v>2963192.57</v>
      </c>
      <c r="R21" s="339">
        <f>Q21/$B$21</f>
        <v>0.66142691294642852</v>
      </c>
      <c r="S21" s="148" t="s">
        <v>309</v>
      </c>
    </row>
    <row r="22" spans="1:21" s="77" customFormat="1" ht="43.2" x14ac:dyDescent="0.2">
      <c r="A22" s="356"/>
      <c r="B22" s="334"/>
      <c r="C22" s="313"/>
      <c r="D22" s="313"/>
      <c r="E22" s="354"/>
      <c r="F22" s="357"/>
      <c r="G22" s="360"/>
      <c r="H22" s="132" t="s">
        <v>256</v>
      </c>
      <c r="I22" s="132" t="s">
        <v>257</v>
      </c>
      <c r="J22" s="133" t="s">
        <v>12</v>
      </c>
      <c r="K22" s="126"/>
      <c r="L22" s="126"/>
      <c r="M22" s="126"/>
      <c r="N22" s="126"/>
      <c r="O22" s="126"/>
      <c r="P22" s="134">
        <v>23000</v>
      </c>
      <c r="Q22" s="149"/>
      <c r="R22" s="358"/>
      <c r="S22" s="321" t="s">
        <v>310</v>
      </c>
    </row>
    <row r="23" spans="1:21" s="77" customFormat="1" ht="71.3" customHeight="1" x14ac:dyDescent="0.2">
      <c r="A23" s="356"/>
      <c r="B23" s="334"/>
      <c r="C23" s="314"/>
      <c r="D23" s="314"/>
      <c r="E23" s="336"/>
      <c r="F23" s="338"/>
      <c r="G23" s="8" t="s">
        <v>50</v>
      </c>
      <c r="H23" s="123" t="s">
        <v>293</v>
      </c>
      <c r="I23" s="123" t="s">
        <v>294</v>
      </c>
      <c r="J23" s="125" t="s">
        <v>2</v>
      </c>
      <c r="K23" s="126"/>
      <c r="L23" s="126"/>
      <c r="M23" s="128">
        <v>4</v>
      </c>
      <c r="N23" s="126"/>
      <c r="O23" s="126"/>
      <c r="P23" s="125"/>
      <c r="Q23" s="149"/>
      <c r="R23" s="340">
        <f>Q23/$B$21</f>
        <v>0</v>
      </c>
      <c r="S23" s="322"/>
      <c r="U23" s="112"/>
    </row>
    <row r="24" spans="1:21" ht="32.4" x14ac:dyDescent="0.2">
      <c r="A24" s="327"/>
      <c r="B24" s="328"/>
      <c r="C24" s="328"/>
      <c r="D24" s="329"/>
      <c r="E24" s="78" t="s">
        <v>246</v>
      </c>
      <c r="F24" s="90"/>
      <c r="G24" s="34" t="s">
        <v>242</v>
      </c>
      <c r="H24" s="78" t="s">
        <v>43</v>
      </c>
      <c r="I24" s="35" t="s">
        <v>243</v>
      </c>
      <c r="J24" s="78" t="s">
        <v>46</v>
      </c>
      <c r="K24" s="78"/>
      <c r="L24" s="78"/>
      <c r="M24" s="100">
        <v>1311544</v>
      </c>
      <c r="N24" s="78"/>
      <c r="O24" s="78"/>
      <c r="P24" s="79">
        <f>B21</f>
        <v>4480000</v>
      </c>
      <c r="Q24" s="90"/>
      <c r="R24" s="80"/>
      <c r="S24" s="118">
        <f>F21-S23</f>
        <v>4480000</v>
      </c>
    </row>
    <row r="25" spans="1:21" x14ac:dyDescent="0.2">
      <c r="A25" s="330" t="s">
        <v>254</v>
      </c>
      <c r="B25" s="331"/>
      <c r="C25" s="331"/>
      <c r="D25" s="331"/>
      <c r="E25" s="331"/>
      <c r="F25" s="331"/>
      <c r="G25" s="331"/>
      <c r="H25" s="331"/>
      <c r="I25" s="331"/>
      <c r="J25" s="331"/>
      <c r="K25" s="331"/>
      <c r="L25" s="331"/>
      <c r="M25" s="331"/>
      <c r="N25" s="331"/>
      <c r="O25" s="331"/>
      <c r="P25" s="332"/>
      <c r="Q25" s="74">
        <f>SUM(Q21:Q23)</f>
        <v>2963192.57</v>
      </c>
      <c r="R25" s="97">
        <f>Q25/$B$21</f>
        <v>0.66142691294642852</v>
      </c>
      <c r="S25" s="119"/>
      <c r="T25" s="82"/>
    </row>
    <row r="26" spans="1:21" s="77" customFormat="1" ht="105.85" customHeight="1" x14ac:dyDescent="0.2">
      <c r="A26" s="302" t="s">
        <v>38</v>
      </c>
      <c r="B26" s="334">
        <v>14295208</v>
      </c>
      <c r="C26" s="312" t="s">
        <v>267</v>
      </c>
      <c r="D26" s="312" t="s">
        <v>279</v>
      </c>
      <c r="E26" s="335" t="s">
        <v>246</v>
      </c>
      <c r="F26" s="337">
        <v>10855208</v>
      </c>
      <c r="G26" s="8" t="s">
        <v>48</v>
      </c>
      <c r="H26" s="8" t="s">
        <v>16</v>
      </c>
      <c r="I26" s="8" t="s">
        <v>17</v>
      </c>
      <c r="J26" s="101" t="s">
        <v>18</v>
      </c>
      <c r="K26" s="76"/>
      <c r="L26" s="76"/>
      <c r="M26" s="14"/>
      <c r="N26" s="76"/>
      <c r="O26" s="76"/>
      <c r="P26" s="131">
        <v>45000</v>
      </c>
      <c r="Q26" s="323">
        <v>10855208</v>
      </c>
      <c r="R26" s="339">
        <f>Q26/$B$26</f>
        <v>0.75935991977171646</v>
      </c>
      <c r="S26" s="26" t="s">
        <v>311</v>
      </c>
    </row>
    <row r="27" spans="1:21" s="77" customFormat="1" ht="32.4" x14ac:dyDescent="0.2">
      <c r="A27" s="303"/>
      <c r="B27" s="334"/>
      <c r="C27" s="314"/>
      <c r="D27" s="314"/>
      <c r="E27" s="336"/>
      <c r="F27" s="338"/>
      <c r="G27" s="8" t="s">
        <v>50</v>
      </c>
      <c r="H27" s="8" t="s">
        <v>71</v>
      </c>
      <c r="I27" s="8" t="s">
        <v>74</v>
      </c>
      <c r="J27" s="101" t="s">
        <v>2</v>
      </c>
      <c r="K27" s="76"/>
      <c r="L27" s="76"/>
      <c r="M27" s="14">
        <v>6</v>
      </c>
      <c r="N27" s="76"/>
      <c r="O27" s="76"/>
      <c r="P27" s="101"/>
      <c r="Q27" s="324"/>
      <c r="R27" s="340">
        <f>Q27/$B$26</f>
        <v>0</v>
      </c>
      <c r="S27" s="26"/>
    </row>
    <row r="28" spans="1:21" ht="32.4" x14ac:dyDescent="0.2">
      <c r="A28" s="327"/>
      <c r="B28" s="328"/>
      <c r="C28" s="328"/>
      <c r="D28" s="329"/>
      <c r="E28" s="78" t="s">
        <v>246</v>
      </c>
      <c r="F28" s="90"/>
      <c r="G28" s="34" t="s">
        <v>242</v>
      </c>
      <c r="H28" s="78" t="s">
        <v>43</v>
      </c>
      <c r="I28" s="35" t="s">
        <v>243</v>
      </c>
      <c r="J28" s="78" t="s">
        <v>46</v>
      </c>
      <c r="K28" s="78"/>
      <c r="L28" s="78"/>
      <c r="M28" s="100">
        <v>3745481</v>
      </c>
      <c r="N28" s="78"/>
      <c r="O28" s="78"/>
      <c r="P28" s="79">
        <f>B26</f>
        <v>14295208</v>
      </c>
      <c r="Q28" s="90"/>
      <c r="R28" s="80"/>
      <c r="S28" s="118"/>
    </row>
    <row r="29" spans="1:21" x14ac:dyDescent="0.2">
      <c r="A29" s="330" t="s">
        <v>258</v>
      </c>
      <c r="B29" s="331"/>
      <c r="C29" s="331"/>
      <c r="D29" s="331"/>
      <c r="E29" s="331"/>
      <c r="F29" s="331"/>
      <c r="G29" s="331"/>
      <c r="H29" s="331"/>
      <c r="I29" s="331"/>
      <c r="J29" s="331"/>
      <c r="K29" s="331"/>
      <c r="L29" s="331"/>
      <c r="M29" s="331"/>
      <c r="N29" s="331"/>
      <c r="O29" s="331"/>
      <c r="P29" s="332"/>
      <c r="Q29" s="74">
        <f>SUM(Q26:Q27)</f>
        <v>10855208</v>
      </c>
      <c r="R29" s="97">
        <f>Q29/$B$26</f>
        <v>0.75935991977171646</v>
      </c>
      <c r="S29" s="119"/>
    </row>
    <row r="30" spans="1:21" s="77" customFormat="1" ht="45" customHeight="1" x14ac:dyDescent="0.2">
      <c r="A30" s="350" t="s">
        <v>39</v>
      </c>
      <c r="B30" s="352">
        <v>17465156</v>
      </c>
      <c r="C30" s="312" t="s">
        <v>259</v>
      </c>
      <c r="D30" s="312" t="s">
        <v>278</v>
      </c>
      <c r="E30" s="335" t="s">
        <v>246</v>
      </c>
      <c r="F30" s="337">
        <v>12371597.449999999</v>
      </c>
      <c r="G30" s="8" t="s">
        <v>48</v>
      </c>
      <c r="H30" s="8" t="s">
        <v>288</v>
      </c>
      <c r="I30" s="8" t="s">
        <v>260</v>
      </c>
      <c r="J30" s="101" t="s">
        <v>11</v>
      </c>
      <c r="K30" s="76"/>
      <c r="L30" s="76"/>
      <c r="M30" s="14"/>
      <c r="N30" s="76"/>
      <c r="O30" s="76"/>
      <c r="P30" s="125">
        <v>190</v>
      </c>
      <c r="Q30" s="323">
        <v>12371597.449999999</v>
      </c>
      <c r="R30" s="339">
        <f>Q30/$B$30</f>
        <v>0.70835882885901502</v>
      </c>
      <c r="S30" s="26" t="s">
        <v>312</v>
      </c>
    </row>
    <row r="31" spans="1:21" s="77" customFormat="1" ht="54.75" customHeight="1" x14ac:dyDescent="0.2">
      <c r="A31" s="351"/>
      <c r="B31" s="353"/>
      <c r="C31" s="314"/>
      <c r="D31" s="314"/>
      <c r="E31" s="354"/>
      <c r="F31" s="338"/>
      <c r="G31" s="8" t="s">
        <v>50</v>
      </c>
      <c r="H31" s="8" t="s">
        <v>289</v>
      </c>
      <c r="I31" s="8" t="s">
        <v>192</v>
      </c>
      <c r="J31" s="101" t="s">
        <v>2</v>
      </c>
      <c r="K31" s="76"/>
      <c r="L31" s="76"/>
      <c r="M31" s="14">
        <v>1</v>
      </c>
      <c r="N31" s="76"/>
      <c r="O31" s="76"/>
      <c r="P31" s="101"/>
      <c r="Q31" s="324"/>
      <c r="R31" s="340">
        <f>Q31/$B$30</f>
        <v>0</v>
      </c>
      <c r="S31" s="26"/>
    </row>
    <row r="32" spans="1:21" ht="32.4" x14ac:dyDescent="0.2">
      <c r="A32" s="327"/>
      <c r="B32" s="328"/>
      <c r="C32" s="328"/>
      <c r="D32" s="329"/>
      <c r="E32" s="78" t="s">
        <v>246</v>
      </c>
      <c r="F32" s="90"/>
      <c r="G32" s="34" t="s">
        <v>242</v>
      </c>
      <c r="H32" s="78" t="s">
        <v>43</v>
      </c>
      <c r="I32" s="35" t="s">
        <v>243</v>
      </c>
      <c r="J32" s="78" t="s">
        <v>46</v>
      </c>
      <c r="K32" s="78"/>
      <c r="L32" s="78"/>
      <c r="M32" s="100">
        <v>5292614</v>
      </c>
      <c r="N32" s="78"/>
      <c r="O32" s="78"/>
      <c r="P32" s="79">
        <f>B30</f>
        <v>17465156</v>
      </c>
      <c r="Q32" s="90"/>
      <c r="R32" s="80"/>
      <c r="S32" s="118"/>
    </row>
    <row r="33" spans="1:22" x14ac:dyDescent="0.2">
      <c r="A33" s="330" t="s">
        <v>261</v>
      </c>
      <c r="B33" s="331"/>
      <c r="C33" s="331"/>
      <c r="D33" s="331"/>
      <c r="E33" s="331"/>
      <c r="F33" s="331"/>
      <c r="G33" s="331"/>
      <c r="H33" s="331"/>
      <c r="I33" s="331"/>
      <c r="J33" s="331"/>
      <c r="K33" s="331"/>
      <c r="L33" s="331"/>
      <c r="M33" s="331"/>
      <c r="N33" s="331"/>
      <c r="O33" s="331"/>
      <c r="P33" s="332"/>
      <c r="Q33" s="74">
        <f>SUM(Q30)</f>
        <v>12371597.449999999</v>
      </c>
      <c r="R33" s="97">
        <f>Q33/$B$30</f>
        <v>0.70835882885901502</v>
      </c>
      <c r="S33" s="119"/>
    </row>
    <row r="34" spans="1:22" s="77" customFormat="1" ht="90" customHeight="1" x14ac:dyDescent="0.2">
      <c r="A34" s="113" t="s">
        <v>99</v>
      </c>
      <c r="B34" s="110">
        <v>1700000</v>
      </c>
      <c r="C34" s="101" t="s">
        <v>263</v>
      </c>
      <c r="D34" s="101" t="s">
        <v>277</v>
      </c>
      <c r="E34" s="76" t="s">
        <v>236</v>
      </c>
      <c r="F34" s="87">
        <v>1700000</v>
      </c>
      <c r="G34" s="8" t="s">
        <v>48</v>
      </c>
      <c r="H34" s="8" t="s">
        <v>97</v>
      </c>
      <c r="I34" s="8" t="s">
        <v>98</v>
      </c>
      <c r="J34" s="101" t="s">
        <v>2</v>
      </c>
      <c r="K34" s="76"/>
      <c r="L34" s="76"/>
      <c r="M34" s="14" t="s">
        <v>271</v>
      </c>
      <c r="N34" s="76"/>
      <c r="O34" s="76"/>
      <c r="P34" s="125" t="s">
        <v>313</v>
      </c>
      <c r="Q34" s="22">
        <v>1700000</v>
      </c>
      <c r="R34" s="93">
        <f>Q34/$B$34</f>
        <v>1</v>
      </c>
      <c r="S34" s="26" t="s">
        <v>314</v>
      </c>
    </row>
    <row r="35" spans="1:22" ht="32.4" x14ac:dyDescent="0.2">
      <c r="A35" s="327"/>
      <c r="B35" s="328"/>
      <c r="C35" s="328"/>
      <c r="D35" s="329"/>
      <c r="E35" s="78" t="s">
        <v>236</v>
      </c>
      <c r="F35" s="90"/>
      <c r="G35" s="34" t="s">
        <v>242</v>
      </c>
      <c r="H35" s="78" t="s">
        <v>43</v>
      </c>
      <c r="I35" s="35" t="s">
        <v>243</v>
      </c>
      <c r="J35" s="78" t="s">
        <v>46</v>
      </c>
      <c r="K35" s="78"/>
      <c r="L35" s="78"/>
      <c r="M35" s="79">
        <v>992893</v>
      </c>
      <c r="N35" s="78"/>
      <c r="O35" s="78"/>
      <c r="P35" s="79">
        <f>B34</f>
        <v>1700000</v>
      </c>
      <c r="Q35" s="90"/>
      <c r="R35" s="80"/>
      <c r="S35" s="118"/>
    </row>
    <row r="36" spans="1:22" x14ac:dyDescent="0.2">
      <c r="A36" s="330" t="s">
        <v>262</v>
      </c>
      <c r="B36" s="331"/>
      <c r="C36" s="331"/>
      <c r="D36" s="331"/>
      <c r="E36" s="331"/>
      <c r="F36" s="331"/>
      <c r="G36" s="331"/>
      <c r="H36" s="331"/>
      <c r="I36" s="331"/>
      <c r="J36" s="331"/>
      <c r="K36" s="331"/>
      <c r="L36" s="331"/>
      <c r="M36" s="331"/>
      <c r="N36" s="331"/>
      <c r="O36" s="331"/>
      <c r="P36" s="332"/>
      <c r="Q36" s="74">
        <f>SUM(Q34)</f>
        <v>1700000</v>
      </c>
      <c r="R36" s="75">
        <f>Q36/$B$34</f>
        <v>1</v>
      </c>
      <c r="S36" s="119"/>
    </row>
    <row r="37" spans="1:22" s="77" customFormat="1" ht="43.2" x14ac:dyDescent="0.2">
      <c r="A37" s="302" t="s">
        <v>40</v>
      </c>
      <c r="B37" s="334">
        <v>34030488</v>
      </c>
      <c r="C37" s="312" t="s">
        <v>265</v>
      </c>
      <c r="D37" s="312" t="s">
        <v>276</v>
      </c>
      <c r="E37" s="335" t="s">
        <v>246</v>
      </c>
      <c r="F37" s="337">
        <v>31320441</v>
      </c>
      <c r="G37" s="8" t="s">
        <v>48</v>
      </c>
      <c r="H37" s="8" t="s">
        <v>27</v>
      </c>
      <c r="I37" s="8" t="s">
        <v>28</v>
      </c>
      <c r="J37" s="101" t="s">
        <v>12</v>
      </c>
      <c r="K37" s="76"/>
      <c r="L37" s="76"/>
      <c r="M37" s="14"/>
      <c r="N37" s="76"/>
      <c r="O37" s="76"/>
      <c r="P37" s="22">
        <v>75000</v>
      </c>
      <c r="Q37" s="323">
        <v>31320441</v>
      </c>
      <c r="R37" s="339">
        <f>Q37/$B$37</f>
        <v>0.92036414523353294</v>
      </c>
      <c r="S37" s="26" t="s">
        <v>315</v>
      </c>
    </row>
    <row r="38" spans="1:22" s="77" customFormat="1" ht="32.4" x14ac:dyDescent="0.2">
      <c r="A38" s="319"/>
      <c r="B38" s="334"/>
      <c r="C38" s="314"/>
      <c r="D38" s="314"/>
      <c r="E38" s="336"/>
      <c r="F38" s="338"/>
      <c r="G38" s="8" t="s">
        <v>50</v>
      </c>
      <c r="H38" s="8" t="s">
        <v>83</v>
      </c>
      <c r="I38" s="8" t="s">
        <v>84</v>
      </c>
      <c r="J38" s="101" t="s">
        <v>2</v>
      </c>
      <c r="K38" s="76"/>
      <c r="L38" s="76"/>
      <c r="M38" s="14">
        <v>3</v>
      </c>
      <c r="N38" s="76"/>
      <c r="O38" s="76"/>
      <c r="P38" s="101"/>
      <c r="Q38" s="324"/>
      <c r="R38" s="340">
        <f>Q38/$B$37</f>
        <v>0</v>
      </c>
      <c r="S38" s="26"/>
    </row>
    <row r="39" spans="1:22" ht="32.4" x14ac:dyDescent="0.2">
      <c r="A39" s="327"/>
      <c r="B39" s="328"/>
      <c r="C39" s="328"/>
      <c r="D39" s="329"/>
      <c r="E39" s="78" t="s">
        <v>246</v>
      </c>
      <c r="F39" s="90"/>
      <c r="G39" s="34" t="s">
        <v>242</v>
      </c>
      <c r="H39" s="78" t="s">
        <v>43</v>
      </c>
      <c r="I39" s="35" t="s">
        <v>243</v>
      </c>
      <c r="J39" s="78" t="s">
        <v>46</v>
      </c>
      <c r="K39" s="78"/>
      <c r="L39" s="78"/>
      <c r="M39" s="100">
        <v>5018947</v>
      </c>
      <c r="N39" s="78"/>
      <c r="O39" s="78"/>
      <c r="P39" s="79">
        <f>B37</f>
        <v>34030488</v>
      </c>
      <c r="Q39" s="90"/>
      <c r="R39" s="80"/>
      <c r="S39" s="118"/>
    </row>
    <row r="40" spans="1:22" x14ac:dyDescent="0.2">
      <c r="A40" s="330" t="s">
        <v>264</v>
      </c>
      <c r="B40" s="331"/>
      <c r="C40" s="331"/>
      <c r="D40" s="331"/>
      <c r="E40" s="331"/>
      <c r="F40" s="331"/>
      <c r="G40" s="331"/>
      <c r="H40" s="331"/>
      <c r="I40" s="331"/>
      <c r="J40" s="331"/>
      <c r="K40" s="331"/>
      <c r="L40" s="331"/>
      <c r="M40" s="331"/>
      <c r="N40" s="331"/>
      <c r="O40" s="331"/>
      <c r="P40" s="332"/>
      <c r="Q40" s="74">
        <f>SUM(Q37)</f>
        <v>31320441</v>
      </c>
      <c r="R40" s="97">
        <f>Q40/$B$37</f>
        <v>0.92036414523353294</v>
      </c>
      <c r="S40" s="119"/>
    </row>
    <row r="41" spans="1:22" ht="45" customHeight="1" x14ac:dyDescent="0.2">
      <c r="A41" s="341" t="s">
        <v>234</v>
      </c>
      <c r="B41" s="344">
        <v>61070786</v>
      </c>
      <c r="C41" s="98" t="s">
        <v>235</v>
      </c>
      <c r="D41" s="109" t="s">
        <v>275</v>
      </c>
      <c r="E41" s="347" t="s">
        <v>236</v>
      </c>
      <c r="F41" s="87">
        <v>16900000</v>
      </c>
      <c r="G41" s="8" t="s">
        <v>237</v>
      </c>
      <c r="H41" s="73">
        <v>10501</v>
      </c>
      <c r="I41" s="8" t="s">
        <v>113</v>
      </c>
      <c r="J41" s="73" t="s">
        <v>2</v>
      </c>
      <c r="K41" s="141">
        <v>15</v>
      </c>
      <c r="L41" s="141">
        <v>2285</v>
      </c>
      <c r="M41" s="142">
        <v>2300</v>
      </c>
      <c r="N41" s="141">
        <v>30</v>
      </c>
      <c r="O41" s="141">
        <v>9116</v>
      </c>
      <c r="P41" s="142">
        <v>9146</v>
      </c>
      <c r="Q41" s="141">
        <v>16900000</v>
      </c>
      <c r="R41" s="93">
        <f>Q41/$B$41</f>
        <v>0.27672805783112076</v>
      </c>
      <c r="S41" s="26" t="s">
        <v>319</v>
      </c>
      <c r="U41" s="102"/>
      <c r="V41" s="82"/>
    </row>
    <row r="42" spans="1:22" ht="32.4" x14ac:dyDescent="0.2">
      <c r="A42" s="342"/>
      <c r="B42" s="345"/>
      <c r="C42" s="348" t="s">
        <v>238</v>
      </c>
      <c r="D42" s="348" t="s">
        <v>274</v>
      </c>
      <c r="E42" s="347"/>
      <c r="F42" s="349">
        <v>10627047</v>
      </c>
      <c r="G42" s="8" t="s">
        <v>237</v>
      </c>
      <c r="H42" s="73">
        <v>10501</v>
      </c>
      <c r="I42" s="98" t="s">
        <v>113</v>
      </c>
      <c r="J42" s="71" t="s">
        <v>2</v>
      </c>
      <c r="K42" s="143">
        <v>7</v>
      </c>
      <c r="L42" s="143">
        <v>6</v>
      </c>
      <c r="M42" s="144">
        <v>13</v>
      </c>
      <c r="N42" s="143">
        <v>19</v>
      </c>
      <c r="O42" s="143">
        <v>58</v>
      </c>
      <c r="P42" s="142">
        <v>77</v>
      </c>
      <c r="Q42" s="141">
        <v>293442.90000000002</v>
      </c>
      <c r="R42" s="72">
        <f>Q42/$B$41</f>
        <v>4.8049635385403423E-3</v>
      </c>
      <c r="S42" s="26" t="s">
        <v>320</v>
      </c>
    </row>
    <row r="43" spans="1:22" ht="32.4" x14ac:dyDescent="0.2">
      <c r="A43" s="342"/>
      <c r="B43" s="345"/>
      <c r="C43" s="348"/>
      <c r="D43" s="348"/>
      <c r="E43" s="347"/>
      <c r="F43" s="349"/>
      <c r="G43" s="8" t="s">
        <v>237</v>
      </c>
      <c r="H43" s="73">
        <v>5502</v>
      </c>
      <c r="I43" s="98" t="s">
        <v>239</v>
      </c>
      <c r="J43" s="71" t="s">
        <v>2</v>
      </c>
      <c r="K43" s="143"/>
      <c r="L43" s="143"/>
      <c r="M43" s="144">
        <v>3</v>
      </c>
      <c r="N43" s="143"/>
      <c r="O43" s="143"/>
      <c r="P43" s="142">
        <v>7</v>
      </c>
      <c r="Q43" s="141">
        <v>5242863.71</v>
      </c>
      <c r="R43" s="72">
        <f t="shared" ref="R43:R44" si="0">Q43/$B$41</f>
        <v>8.5848964020210902E-2</v>
      </c>
      <c r="S43" s="26" t="s">
        <v>316</v>
      </c>
    </row>
    <row r="44" spans="1:22" ht="43.2" x14ac:dyDescent="0.2">
      <c r="A44" s="342"/>
      <c r="B44" s="345"/>
      <c r="C44" s="348"/>
      <c r="D44" s="348"/>
      <c r="E44" s="347"/>
      <c r="F44" s="349"/>
      <c r="G44" s="8" t="s">
        <v>237</v>
      </c>
      <c r="H44" s="73">
        <v>11501</v>
      </c>
      <c r="I44" s="98" t="s">
        <v>240</v>
      </c>
      <c r="J44" s="71" t="s">
        <v>2</v>
      </c>
      <c r="K44" s="143"/>
      <c r="L44" s="143"/>
      <c r="M44" s="144">
        <v>70</v>
      </c>
      <c r="N44" s="143"/>
      <c r="O44" s="143"/>
      <c r="P44" s="142">
        <v>200</v>
      </c>
      <c r="Q44" s="141">
        <v>2640000</v>
      </c>
      <c r="R44" s="72">
        <f t="shared" si="0"/>
        <v>4.3228525010305253E-2</v>
      </c>
      <c r="S44" s="26" t="s">
        <v>317</v>
      </c>
    </row>
    <row r="45" spans="1:22" ht="162" x14ac:dyDescent="0.2">
      <c r="A45" s="343"/>
      <c r="B45" s="346"/>
      <c r="C45" s="98" t="s">
        <v>241</v>
      </c>
      <c r="D45" s="109" t="s">
        <v>273</v>
      </c>
      <c r="E45" s="347"/>
      <c r="F45" s="87">
        <v>31455403</v>
      </c>
      <c r="G45" s="8" t="s">
        <v>237</v>
      </c>
      <c r="H45" s="73">
        <v>5502</v>
      </c>
      <c r="I45" s="98" t="s">
        <v>239</v>
      </c>
      <c r="J45" s="71" t="s">
        <v>2</v>
      </c>
      <c r="K45" s="143"/>
      <c r="L45" s="143"/>
      <c r="M45" s="144">
        <v>18</v>
      </c>
      <c r="N45" s="143"/>
      <c r="O45" s="143"/>
      <c r="P45" s="144">
        <v>49</v>
      </c>
      <c r="Q45" s="141">
        <v>14842823</v>
      </c>
      <c r="R45" s="93">
        <f>Q45/$B$41</f>
        <v>0.24304293381781594</v>
      </c>
      <c r="S45" s="26" t="s">
        <v>318</v>
      </c>
    </row>
    <row r="46" spans="1:22" ht="32.4" x14ac:dyDescent="0.2">
      <c r="A46" s="327"/>
      <c r="B46" s="328"/>
      <c r="C46" s="328"/>
      <c r="D46" s="329"/>
      <c r="E46" s="78" t="s">
        <v>236</v>
      </c>
      <c r="F46" s="90"/>
      <c r="G46" s="34" t="s">
        <v>242</v>
      </c>
      <c r="H46" s="78" t="s">
        <v>43</v>
      </c>
      <c r="I46" s="35" t="s">
        <v>243</v>
      </c>
      <c r="J46" s="78" t="s">
        <v>46</v>
      </c>
      <c r="K46" s="78"/>
      <c r="L46" s="78"/>
      <c r="M46" s="79">
        <v>8712135</v>
      </c>
      <c r="N46" s="78"/>
      <c r="O46" s="78"/>
      <c r="P46" s="79">
        <f>B41</f>
        <v>61070786</v>
      </c>
      <c r="Q46" s="90"/>
      <c r="R46" s="80"/>
      <c r="S46" s="118"/>
    </row>
    <row r="47" spans="1:22" x14ac:dyDescent="0.2">
      <c r="A47" s="330" t="s">
        <v>244</v>
      </c>
      <c r="B47" s="331"/>
      <c r="C47" s="331"/>
      <c r="D47" s="331"/>
      <c r="E47" s="331"/>
      <c r="F47" s="331"/>
      <c r="G47" s="331"/>
      <c r="H47" s="331"/>
      <c r="I47" s="331"/>
      <c r="J47" s="331"/>
      <c r="K47" s="331"/>
      <c r="L47" s="331"/>
      <c r="M47" s="331"/>
      <c r="N47" s="331"/>
      <c r="O47" s="331"/>
      <c r="P47" s="332"/>
      <c r="Q47" s="74">
        <f>SUM(Q41:Q45)</f>
        <v>39919129.609999999</v>
      </c>
      <c r="R47" s="97">
        <f>Q47/$B$41</f>
        <v>0.65365344421799321</v>
      </c>
      <c r="S47" s="119"/>
    </row>
    <row r="48" spans="1:22" s="77" customFormat="1" ht="54" x14ac:dyDescent="0.2">
      <c r="A48" s="333" t="s">
        <v>29</v>
      </c>
      <c r="B48" s="334">
        <v>6200000</v>
      </c>
      <c r="C48" s="312" t="s">
        <v>266</v>
      </c>
      <c r="D48" s="312" t="s">
        <v>272</v>
      </c>
      <c r="E48" s="335" t="s">
        <v>246</v>
      </c>
      <c r="F48" s="337">
        <v>6000000</v>
      </c>
      <c r="G48" s="8" t="s">
        <v>48</v>
      </c>
      <c r="H48" s="8" t="s">
        <v>268</v>
      </c>
      <c r="I48" s="8" t="s">
        <v>269</v>
      </c>
      <c r="J48" s="101" t="s">
        <v>12</v>
      </c>
      <c r="K48" s="126"/>
      <c r="L48" s="126"/>
      <c r="M48" s="128"/>
      <c r="N48" s="126"/>
      <c r="O48" s="126"/>
      <c r="P48" s="134">
        <v>1138</v>
      </c>
      <c r="Q48" s="323">
        <v>4331734.3</v>
      </c>
      <c r="R48" s="325">
        <f>Q48/$B$48</f>
        <v>0.69866682258064516</v>
      </c>
      <c r="S48" s="26" t="s">
        <v>323</v>
      </c>
    </row>
    <row r="49" spans="1:19" s="77" customFormat="1" ht="100.45" customHeight="1" x14ac:dyDescent="0.2">
      <c r="A49" s="333"/>
      <c r="B49" s="334"/>
      <c r="C49" s="314"/>
      <c r="D49" s="314"/>
      <c r="E49" s="336"/>
      <c r="F49" s="338"/>
      <c r="G49" s="8" t="s">
        <v>50</v>
      </c>
      <c r="H49" s="8" t="s">
        <v>290</v>
      </c>
      <c r="I49" s="8" t="s">
        <v>196</v>
      </c>
      <c r="J49" s="101" t="s">
        <v>2</v>
      </c>
      <c r="K49" s="76"/>
      <c r="L49" s="76"/>
      <c r="M49" s="14">
        <v>4</v>
      </c>
      <c r="N49" s="76"/>
      <c r="O49" s="76"/>
      <c r="P49" s="101"/>
      <c r="Q49" s="324"/>
      <c r="R49" s="326"/>
      <c r="S49" s="26"/>
    </row>
    <row r="50" spans="1:19" ht="32.4" x14ac:dyDescent="0.2">
      <c r="A50" s="327"/>
      <c r="B50" s="328"/>
      <c r="C50" s="328"/>
      <c r="D50" s="329"/>
      <c r="E50" s="78" t="s">
        <v>246</v>
      </c>
      <c r="F50" s="90"/>
      <c r="G50" s="34" t="s">
        <v>242</v>
      </c>
      <c r="H50" s="78" t="s">
        <v>43</v>
      </c>
      <c r="I50" s="35" t="s">
        <v>243</v>
      </c>
      <c r="J50" s="78" t="s">
        <v>46</v>
      </c>
      <c r="K50" s="78"/>
      <c r="L50" s="78"/>
      <c r="M50" s="100">
        <v>2026295</v>
      </c>
      <c r="N50" s="78"/>
      <c r="O50" s="78"/>
      <c r="P50" s="100">
        <f>B48</f>
        <v>6200000</v>
      </c>
      <c r="Q50" s="90"/>
      <c r="R50" s="80"/>
      <c r="S50" s="121"/>
    </row>
    <row r="51" spans="1:19" x14ac:dyDescent="0.2">
      <c r="A51" s="330" t="s">
        <v>244</v>
      </c>
      <c r="B51" s="331"/>
      <c r="C51" s="331"/>
      <c r="D51" s="331"/>
      <c r="E51" s="331"/>
      <c r="F51" s="331"/>
      <c r="G51" s="331"/>
      <c r="H51" s="331"/>
      <c r="I51" s="331"/>
      <c r="J51" s="331"/>
      <c r="K51" s="331"/>
      <c r="L51" s="331"/>
      <c r="M51" s="331"/>
      <c r="N51" s="331"/>
      <c r="O51" s="331"/>
      <c r="P51" s="332"/>
      <c r="Q51" s="74">
        <f>SUM(Q48:Q49)</f>
        <v>4331734.3</v>
      </c>
      <c r="R51" s="97">
        <f>Q51/$B$48</f>
        <v>0.69866682258064516</v>
      </c>
      <c r="S51" s="119"/>
    </row>
  </sheetData>
  <mergeCells count="107">
    <mergeCell ref="S1:S2"/>
    <mergeCell ref="F11:F12"/>
    <mergeCell ref="D11:D12"/>
    <mergeCell ref="G11:G12"/>
    <mergeCell ref="B16:B18"/>
    <mergeCell ref="C16:C18"/>
    <mergeCell ref="A16:A18"/>
    <mergeCell ref="Q1:Q2"/>
    <mergeCell ref="R1:R2"/>
    <mergeCell ref="A4:A5"/>
    <mergeCell ref="B4:B5"/>
    <mergeCell ref="C4:C5"/>
    <mergeCell ref="D4:D5"/>
    <mergeCell ref="E4:E5"/>
    <mergeCell ref="F4:F5"/>
    <mergeCell ref="Q4:Q5"/>
    <mergeCell ref="R4:R5"/>
    <mergeCell ref="G1:G2"/>
    <mergeCell ref="H1:H2"/>
    <mergeCell ref="I1:I2"/>
    <mergeCell ref="J1:J2"/>
    <mergeCell ref="K1:M1"/>
    <mergeCell ref="N1:P1"/>
    <mergeCell ref="A1:A2"/>
    <mergeCell ref="B1:B2"/>
    <mergeCell ref="C1:C2"/>
    <mergeCell ref="D1:D2"/>
    <mergeCell ref="E1:E2"/>
    <mergeCell ref="F1:F2"/>
    <mergeCell ref="A14:D14"/>
    <mergeCell ref="A15:P15"/>
    <mergeCell ref="D17:D18"/>
    <mergeCell ref="E17:E18"/>
    <mergeCell ref="F17:F18"/>
    <mergeCell ref="A6:D6"/>
    <mergeCell ref="A7:P7"/>
    <mergeCell ref="A9:D9"/>
    <mergeCell ref="A10:P10"/>
    <mergeCell ref="A11:A13"/>
    <mergeCell ref="B11:B13"/>
    <mergeCell ref="C11:C13"/>
    <mergeCell ref="E11:E13"/>
    <mergeCell ref="Q17:Q18"/>
    <mergeCell ref="R17:R18"/>
    <mergeCell ref="A19:D19"/>
    <mergeCell ref="A20:P20"/>
    <mergeCell ref="A21:A23"/>
    <mergeCell ref="B21:B23"/>
    <mergeCell ref="C21:C23"/>
    <mergeCell ref="D21:D23"/>
    <mergeCell ref="E21:E23"/>
    <mergeCell ref="F21:F23"/>
    <mergeCell ref="R21:R23"/>
    <mergeCell ref="G21:G22"/>
    <mergeCell ref="A24:D24"/>
    <mergeCell ref="A25:P25"/>
    <mergeCell ref="A26:A27"/>
    <mergeCell ref="B26:B27"/>
    <mergeCell ref="C26:C27"/>
    <mergeCell ref="D26:D27"/>
    <mergeCell ref="E26:E27"/>
    <mergeCell ref="F26:F27"/>
    <mergeCell ref="Q30:Q31"/>
    <mergeCell ref="Q26:Q27"/>
    <mergeCell ref="R26:R27"/>
    <mergeCell ref="A28:D28"/>
    <mergeCell ref="A29:P29"/>
    <mergeCell ref="A30:A31"/>
    <mergeCell ref="B30:B31"/>
    <mergeCell ref="C30:C31"/>
    <mergeCell ref="D30:D31"/>
    <mergeCell ref="E30:E31"/>
    <mergeCell ref="F30:F31"/>
    <mergeCell ref="B37:B38"/>
    <mergeCell ref="C37:C38"/>
    <mergeCell ref="D37:D38"/>
    <mergeCell ref="E37:E38"/>
    <mergeCell ref="F37:F38"/>
    <mergeCell ref="R30:R31"/>
    <mergeCell ref="A32:D32"/>
    <mergeCell ref="A33:P33"/>
    <mergeCell ref="A35:D35"/>
    <mergeCell ref="A36:P36"/>
    <mergeCell ref="S22:S23"/>
    <mergeCell ref="Q48:Q49"/>
    <mergeCell ref="R48:R49"/>
    <mergeCell ref="A50:D50"/>
    <mergeCell ref="A51:P51"/>
    <mergeCell ref="A46:D46"/>
    <mergeCell ref="A47:P47"/>
    <mergeCell ref="A48:A49"/>
    <mergeCell ref="B48:B49"/>
    <mergeCell ref="C48:C49"/>
    <mergeCell ref="D48:D49"/>
    <mergeCell ref="E48:E49"/>
    <mergeCell ref="F48:F49"/>
    <mergeCell ref="Q37:Q38"/>
    <mergeCell ref="R37:R38"/>
    <mergeCell ref="A39:D39"/>
    <mergeCell ref="A40:P40"/>
    <mergeCell ref="A41:A45"/>
    <mergeCell ref="B41:B45"/>
    <mergeCell ref="E41:E45"/>
    <mergeCell ref="C42:C44"/>
    <mergeCell ref="D42:D44"/>
    <mergeCell ref="F42:F44"/>
    <mergeCell ref="A37:A38"/>
  </mergeCells>
  <pageMargins left="0.51181102362204722" right="0.51181102362204722" top="0.55118110236220474" bottom="0.55118110236220474" header="0.31496062992125984" footer="0.31496062992125984"/>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4B35E-37DA-48A5-A1C5-B02887FA78EB}">
  <sheetPr>
    <tabColor theme="6"/>
  </sheetPr>
  <dimension ref="A1:AA46"/>
  <sheetViews>
    <sheetView showGridLines="0" tabSelected="1" view="pageBreakPreview" zoomScale="90" zoomScaleNormal="100" zoomScaleSheetLayoutView="90" workbookViewId="0">
      <pane xSplit="6" ySplit="3" topLeftCell="G22" activePane="bottomRight" state="frozen"/>
      <selection pane="topRight" activeCell="G1" sqref="G1"/>
      <selection pane="bottomLeft" activeCell="A4" sqref="A4"/>
      <selection pane="bottomRight" activeCell="P45" sqref="P45"/>
    </sheetView>
  </sheetViews>
  <sheetFormatPr defaultRowHeight="13" x14ac:dyDescent="0.2"/>
  <cols>
    <col min="1" max="1" width="8.75" style="166" customWidth="1"/>
    <col min="2" max="2" width="8.75" style="213" customWidth="1"/>
    <col min="3" max="3" width="11.625" customWidth="1"/>
    <col min="4" max="4" width="10.75" style="95" customWidth="1"/>
    <col min="5" max="5" width="5.5" style="86" customWidth="1"/>
    <col min="6" max="6" width="8.875" style="170" customWidth="1"/>
    <col min="7" max="7" width="8.875" style="88" customWidth="1"/>
    <col min="8" max="8" width="5.5" style="25" customWidth="1"/>
    <col min="9" max="9" width="13.625" style="88" customWidth="1"/>
    <col min="10" max="10" width="6" customWidth="1"/>
    <col min="11" max="11" width="8" customWidth="1"/>
    <col min="12" max="12" width="7.375" customWidth="1"/>
    <col min="13" max="13" width="12.125" style="194" customWidth="1"/>
    <col min="14" max="14" width="9.25" style="194" customWidth="1"/>
    <col min="15" max="15" width="7.375" style="194" customWidth="1"/>
    <col min="16" max="16" width="14" style="194" customWidth="1"/>
    <col min="17" max="17" width="10.75" style="195" customWidth="1"/>
    <col min="18" max="18" width="11.625" style="196" customWidth="1"/>
    <col min="19" max="19" width="3.25" customWidth="1"/>
    <col min="20" max="20" width="9.875" hidden="1" customWidth="1"/>
    <col min="21" max="21" width="8.125" style="102" hidden="1" customWidth="1"/>
    <col min="22" max="22" width="11.625" style="102" hidden="1" customWidth="1"/>
    <col min="23" max="24" width="13.375" style="102" hidden="1" customWidth="1"/>
  </cols>
  <sheetData>
    <row r="1" spans="1:24" ht="22.5" customHeight="1" x14ac:dyDescent="0.2">
      <c r="A1" s="393" t="s">
        <v>203</v>
      </c>
      <c r="B1" s="384" t="s">
        <v>204</v>
      </c>
      <c r="C1" s="393" t="s">
        <v>205</v>
      </c>
      <c r="D1" s="393" t="s">
        <v>206</v>
      </c>
      <c r="E1" s="393" t="s">
        <v>207</v>
      </c>
      <c r="F1" s="384" t="s">
        <v>208</v>
      </c>
      <c r="G1" s="393" t="s">
        <v>209</v>
      </c>
      <c r="H1" s="393" t="s">
        <v>210</v>
      </c>
      <c r="I1" s="393" t="s">
        <v>211</v>
      </c>
      <c r="J1" s="393" t="s">
        <v>212</v>
      </c>
      <c r="K1" s="378" t="s">
        <v>213</v>
      </c>
      <c r="L1" s="378"/>
      <c r="M1" s="378"/>
      <c r="N1" s="394" t="s">
        <v>214</v>
      </c>
      <c r="O1" s="394"/>
      <c r="P1" s="394"/>
      <c r="Q1" s="384" t="s">
        <v>215</v>
      </c>
      <c r="R1" s="385" t="s">
        <v>216</v>
      </c>
      <c r="S1" s="25"/>
      <c r="T1" s="25"/>
      <c r="U1" s="382" t="s">
        <v>324</v>
      </c>
      <c r="V1" s="379" t="s">
        <v>326</v>
      </c>
      <c r="W1" s="379" t="s">
        <v>327</v>
      </c>
      <c r="X1" s="379" t="s">
        <v>328</v>
      </c>
    </row>
    <row r="2" spans="1:24" ht="54" customHeight="1" x14ac:dyDescent="0.2">
      <c r="A2" s="393"/>
      <c r="B2" s="384"/>
      <c r="C2" s="393"/>
      <c r="D2" s="393"/>
      <c r="E2" s="393"/>
      <c r="F2" s="384"/>
      <c r="G2" s="393"/>
      <c r="H2" s="393"/>
      <c r="I2" s="393"/>
      <c r="J2" s="393"/>
      <c r="K2" s="204" t="s">
        <v>217</v>
      </c>
      <c r="L2" s="204" t="s">
        <v>218</v>
      </c>
      <c r="M2" s="205" t="s">
        <v>219</v>
      </c>
      <c r="N2" s="205" t="s">
        <v>217</v>
      </c>
      <c r="O2" s="205" t="s">
        <v>218</v>
      </c>
      <c r="P2" s="205" t="s">
        <v>219</v>
      </c>
      <c r="Q2" s="384"/>
      <c r="R2" s="385"/>
      <c r="S2" s="25"/>
      <c r="T2" s="25"/>
      <c r="U2" s="382"/>
      <c r="V2" s="379"/>
      <c r="W2" s="379"/>
      <c r="X2" s="379"/>
    </row>
    <row r="3" spans="1:24" x14ac:dyDescent="0.2">
      <c r="A3" s="165" t="s">
        <v>220</v>
      </c>
      <c r="B3" s="167" t="s">
        <v>221</v>
      </c>
      <c r="C3" s="164" t="s">
        <v>222</v>
      </c>
      <c r="D3" s="163" t="s">
        <v>223</v>
      </c>
      <c r="E3" s="164" t="s">
        <v>224</v>
      </c>
      <c r="F3" s="167" t="s">
        <v>225</v>
      </c>
      <c r="G3" s="163" t="s">
        <v>226</v>
      </c>
      <c r="H3" s="206" t="s">
        <v>227</v>
      </c>
      <c r="I3" s="163" t="s">
        <v>228</v>
      </c>
      <c r="J3" s="164" t="s">
        <v>229</v>
      </c>
      <c r="K3" s="164"/>
      <c r="L3" s="164"/>
      <c r="M3" s="172" t="s">
        <v>230</v>
      </c>
      <c r="N3" s="172"/>
      <c r="O3" s="172"/>
      <c r="P3" s="172" t="s">
        <v>231</v>
      </c>
      <c r="Q3" s="173" t="s">
        <v>232</v>
      </c>
      <c r="R3" s="174" t="s">
        <v>233</v>
      </c>
      <c r="U3" s="197"/>
      <c r="V3" s="197"/>
      <c r="W3" s="197"/>
      <c r="X3" s="197"/>
    </row>
    <row r="4" spans="1:24" s="81" customFormat="1" ht="89.3" customHeight="1" x14ac:dyDescent="0.2">
      <c r="A4" s="386" t="s">
        <v>32</v>
      </c>
      <c r="B4" s="388">
        <v>4000000</v>
      </c>
      <c r="C4" s="312" t="s">
        <v>245</v>
      </c>
      <c r="D4" s="312" t="s">
        <v>370</v>
      </c>
      <c r="E4" s="312" t="s">
        <v>246</v>
      </c>
      <c r="F4" s="390">
        <v>4000000</v>
      </c>
      <c r="G4" s="150" t="s">
        <v>48</v>
      </c>
      <c r="H4" s="207" t="s">
        <v>4</v>
      </c>
      <c r="I4" s="150" t="s">
        <v>5</v>
      </c>
      <c r="J4" s="150" t="s">
        <v>3</v>
      </c>
      <c r="K4" s="150"/>
      <c r="L4" s="150"/>
      <c r="M4" s="175"/>
      <c r="N4" s="175"/>
      <c r="O4" s="175"/>
      <c r="P4" s="175">
        <v>11</v>
      </c>
      <c r="Q4" s="390">
        <v>4000000</v>
      </c>
      <c r="R4" s="395">
        <f>Q4/$B$4</f>
        <v>1</v>
      </c>
      <c r="U4" s="198">
        <v>8</v>
      </c>
      <c r="V4" s="198">
        <v>504299.74</v>
      </c>
      <c r="W4" s="198">
        <v>1500000</v>
      </c>
      <c r="X4" s="198">
        <v>2500000</v>
      </c>
    </row>
    <row r="5" spans="1:24" s="81" customFormat="1" ht="71.3" customHeight="1" x14ac:dyDescent="0.2">
      <c r="A5" s="387"/>
      <c r="B5" s="389"/>
      <c r="C5" s="313"/>
      <c r="D5" s="314"/>
      <c r="E5" s="313"/>
      <c r="F5" s="391"/>
      <c r="G5" s="150" t="s">
        <v>50</v>
      </c>
      <c r="H5" s="207" t="s">
        <v>291</v>
      </c>
      <c r="I5" s="150" t="s">
        <v>292</v>
      </c>
      <c r="J5" s="150" t="s">
        <v>2</v>
      </c>
      <c r="K5" s="150"/>
      <c r="L5" s="150"/>
      <c r="M5" s="175">
        <v>3</v>
      </c>
      <c r="N5" s="175"/>
      <c r="O5" s="175"/>
      <c r="P5" s="175"/>
      <c r="Q5" s="392"/>
      <c r="R5" s="396"/>
      <c r="U5" s="199"/>
      <c r="V5" s="199"/>
      <c r="W5" s="199"/>
      <c r="X5" s="199"/>
    </row>
    <row r="6" spans="1:24" ht="32.4" x14ac:dyDescent="0.2">
      <c r="A6" s="397"/>
      <c r="B6" s="398"/>
      <c r="C6" s="398"/>
      <c r="D6" s="399"/>
      <c r="E6" s="249" t="s">
        <v>246</v>
      </c>
      <c r="F6" s="250"/>
      <c r="G6" s="251" t="s">
        <v>242</v>
      </c>
      <c r="H6" s="252" t="s">
        <v>43</v>
      </c>
      <c r="I6" s="253" t="s">
        <v>243</v>
      </c>
      <c r="J6" s="249" t="s">
        <v>46</v>
      </c>
      <c r="K6" s="249"/>
      <c r="L6" s="249"/>
      <c r="M6" s="254">
        <v>908413</v>
      </c>
      <c r="N6" s="255"/>
      <c r="O6" s="255"/>
      <c r="P6" s="256">
        <f>B4</f>
        <v>4000000</v>
      </c>
      <c r="Q6" s="250"/>
      <c r="R6" s="257"/>
      <c r="U6" s="171"/>
      <c r="V6" s="171">
        <v>817919.75</v>
      </c>
      <c r="W6" s="171">
        <v>3500000</v>
      </c>
      <c r="X6" s="171">
        <v>5500000</v>
      </c>
    </row>
    <row r="7" spans="1:24" x14ac:dyDescent="0.2">
      <c r="A7" s="330" t="s">
        <v>247</v>
      </c>
      <c r="B7" s="331"/>
      <c r="C7" s="331"/>
      <c r="D7" s="331"/>
      <c r="E7" s="331"/>
      <c r="F7" s="331"/>
      <c r="G7" s="331"/>
      <c r="H7" s="331"/>
      <c r="I7" s="331"/>
      <c r="J7" s="331"/>
      <c r="K7" s="331"/>
      <c r="L7" s="331"/>
      <c r="M7" s="331"/>
      <c r="N7" s="331"/>
      <c r="O7" s="331"/>
      <c r="P7" s="332"/>
      <c r="Q7" s="176">
        <f>SUM(Q4:Q5)</f>
        <v>4000000</v>
      </c>
      <c r="R7" s="268">
        <f>Q7/$B$4</f>
        <v>1</v>
      </c>
      <c r="U7" s="200"/>
      <c r="V7" s="200"/>
      <c r="W7" s="200"/>
      <c r="X7" s="200"/>
    </row>
    <row r="8" spans="1:24" s="77" customFormat="1" ht="90" customHeight="1" x14ac:dyDescent="0.2">
      <c r="A8" s="267" t="s">
        <v>33</v>
      </c>
      <c r="B8" s="211">
        <v>3000000</v>
      </c>
      <c r="C8" s="152" t="s">
        <v>249</v>
      </c>
      <c r="D8" s="150" t="s">
        <v>283</v>
      </c>
      <c r="E8" s="153" t="s">
        <v>246</v>
      </c>
      <c r="F8" s="168">
        <v>3000000</v>
      </c>
      <c r="G8" s="8" t="s">
        <v>48</v>
      </c>
      <c r="H8" s="207" t="s">
        <v>4</v>
      </c>
      <c r="I8" s="8" t="s">
        <v>5</v>
      </c>
      <c r="J8" s="150" t="s">
        <v>3</v>
      </c>
      <c r="K8" s="151"/>
      <c r="L8" s="151"/>
      <c r="M8" s="177">
        <v>14</v>
      </c>
      <c r="N8" s="178"/>
      <c r="O8" s="178"/>
      <c r="P8" s="175">
        <v>92</v>
      </c>
      <c r="Q8" s="179">
        <v>3000000</v>
      </c>
      <c r="R8" s="180">
        <f>Q8/$B$8</f>
        <v>1</v>
      </c>
      <c r="U8" s="198">
        <v>282</v>
      </c>
      <c r="V8" s="198">
        <v>824284.87000000011</v>
      </c>
      <c r="W8" s="198">
        <v>1440279.72</v>
      </c>
      <c r="X8" s="198">
        <v>4000000</v>
      </c>
    </row>
    <row r="9" spans="1:24" ht="32.4" x14ac:dyDescent="0.2">
      <c r="A9" s="397"/>
      <c r="B9" s="398"/>
      <c r="C9" s="398"/>
      <c r="D9" s="399"/>
      <c r="E9" s="249" t="s">
        <v>246</v>
      </c>
      <c r="F9" s="250"/>
      <c r="G9" s="251" t="s">
        <v>242</v>
      </c>
      <c r="H9" s="252" t="s">
        <v>43</v>
      </c>
      <c r="I9" s="253" t="s">
        <v>243</v>
      </c>
      <c r="J9" s="249" t="s">
        <v>46</v>
      </c>
      <c r="K9" s="249"/>
      <c r="L9" s="249"/>
      <c r="M9" s="254">
        <v>1137933</v>
      </c>
      <c r="N9" s="255"/>
      <c r="O9" s="255"/>
      <c r="P9" s="256">
        <f>B8</f>
        <v>3000000</v>
      </c>
      <c r="Q9" s="250"/>
      <c r="R9" s="257"/>
      <c r="U9" s="171"/>
      <c r="V9" s="171">
        <v>824284.87000000011</v>
      </c>
      <c r="W9" s="171">
        <v>1440279.72</v>
      </c>
      <c r="X9" s="171">
        <v>4000000</v>
      </c>
    </row>
    <row r="10" spans="1:24" x14ac:dyDescent="0.2">
      <c r="A10" s="330" t="s">
        <v>248</v>
      </c>
      <c r="B10" s="331"/>
      <c r="C10" s="331"/>
      <c r="D10" s="331"/>
      <c r="E10" s="331"/>
      <c r="F10" s="331"/>
      <c r="G10" s="331"/>
      <c r="H10" s="331"/>
      <c r="I10" s="331"/>
      <c r="J10" s="331"/>
      <c r="K10" s="331"/>
      <c r="L10" s="331"/>
      <c r="M10" s="331"/>
      <c r="N10" s="331"/>
      <c r="O10" s="331"/>
      <c r="P10" s="332"/>
      <c r="Q10" s="176">
        <f>SUM(Q8:Q8)</f>
        <v>3000000</v>
      </c>
      <c r="R10" s="268">
        <f>Q10/$B$8</f>
        <v>1</v>
      </c>
      <c r="U10" s="200"/>
      <c r="V10" s="200"/>
      <c r="W10" s="200"/>
      <c r="X10" s="200"/>
    </row>
    <row r="11" spans="1:24" s="77" customFormat="1" ht="123.15" customHeight="1" x14ac:dyDescent="0.2">
      <c r="A11" s="267" t="s">
        <v>35</v>
      </c>
      <c r="B11" s="211">
        <v>37660000</v>
      </c>
      <c r="C11" s="156" t="s">
        <v>251</v>
      </c>
      <c r="D11" s="154" t="s">
        <v>282</v>
      </c>
      <c r="E11" s="155" t="s">
        <v>246</v>
      </c>
      <c r="F11" s="168">
        <v>35400000</v>
      </c>
      <c r="G11" s="154" t="s">
        <v>48</v>
      </c>
      <c r="H11" s="208" t="s">
        <v>296</v>
      </c>
      <c r="I11" s="159" t="s">
        <v>297</v>
      </c>
      <c r="J11" s="160" t="s">
        <v>3</v>
      </c>
      <c r="K11" s="161"/>
      <c r="L11" s="161"/>
      <c r="M11" s="181"/>
      <c r="N11" s="182"/>
      <c r="O11" s="182"/>
      <c r="P11" s="183">
        <v>1173</v>
      </c>
      <c r="Q11" s="184">
        <v>25806000</v>
      </c>
      <c r="R11" s="180">
        <f>Q11/$B$11</f>
        <v>0.68523632501327669</v>
      </c>
      <c r="U11" s="201">
        <v>1072</v>
      </c>
      <c r="V11" s="201">
        <v>24871727.179999996</v>
      </c>
      <c r="W11" s="201">
        <v>25079845.140000001</v>
      </c>
      <c r="X11" s="201">
        <v>25310383.829999998</v>
      </c>
    </row>
    <row r="12" spans="1:24" ht="32.4" x14ac:dyDescent="0.2">
      <c r="A12" s="400"/>
      <c r="B12" s="401"/>
      <c r="C12" s="401"/>
      <c r="D12" s="402"/>
      <c r="E12" s="258" t="s">
        <v>246</v>
      </c>
      <c r="F12" s="259"/>
      <c r="G12" s="260" t="s">
        <v>242</v>
      </c>
      <c r="H12" s="261" t="s">
        <v>43</v>
      </c>
      <c r="I12" s="262" t="s">
        <v>243</v>
      </c>
      <c r="J12" s="258" t="s">
        <v>46</v>
      </c>
      <c r="K12" s="258"/>
      <c r="L12" s="258"/>
      <c r="M12" s="263">
        <v>2495720</v>
      </c>
      <c r="N12" s="264"/>
      <c r="O12" s="264"/>
      <c r="P12" s="265">
        <f>B11</f>
        <v>37660000</v>
      </c>
      <c r="Q12" s="259"/>
      <c r="R12" s="266"/>
      <c r="S12" s="77"/>
      <c r="T12" s="77"/>
      <c r="U12" s="171"/>
      <c r="V12" s="171">
        <v>29193022.329999994</v>
      </c>
      <c r="W12" s="171">
        <v>32990626.140000001</v>
      </c>
      <c r="X12" s="171">
        <v>36794383.829999998</v>
      </c>
    </row>
    <row r="13" spans="1:24" x14ac:dyDescent="0.2">
      <c r="A13" s="330" t="s">
        <v>250</v>
      </c>
      <c r="B13" s="331"/>
      <c r="C13" s="331"/>
      <c r="D13" s="331"/>
      <c r="E13" s="331"/>
      <c r="F13" s="331"/>
      <c r="G13" s="331"/>
      <c r="H13" s="331"/>
      <c r="I13" s="331"/>
      <c r="J13" s="331"/>
      <c r="K13" s="331"/>
      <c r="L13" s="331"/>
      <c r="M13" s="331"/>
      <c r="N13" s="331"/>
      <c r="O13" s="331"/>
      <c r="P13" s="332"/>
      <c r="Q13" s="176">
        <f>SUM(Q11)</f>
        <v>25806000</v>
      </c>
      <c r="R13" s="268">
        <f>Q13/$B$11</f>
        <v>0.68523632501327669</v>
      </c>
      <c r="U13" s="200"/>
      <c r="V13" s="200"/>
      <c r="W13" s="200"/>
      <c r="X13" s="200"/>
    </row>
    <row r="14" spans="1:24" s="77" customFormat="1" ht="134.30000000000001" customHeight="1" x14ac:dyDescent="0.2">
      <c r="A14" s="267" t="s">
        <v>36</v>
      </c>
      <c r="B14" s="211">
        <v>6500000</v>
      </c>
      <c r="C14" s="158" t="s">
        <v>253</v>
      </c>
      <c r="D14" s="150" t="s">
        <v>298</v>
      </c>
      <c r="E14" s="151" t="s">
        <v>246</v>
      </c>
      <c r="F14" s="169">
        <v>5115921</v>
      </c>
      <c r="G14" s="8"/>
      <c r="H14" s="207" t="s">
        <v>299</v>
      </c>
      <c r="I14" s="8" t="s">
        <v>300</v>
      </c>
      <c r="J14" s="150" t="s">
        <v>301</v>
      </c>
      <c r="K14" s="151"/>
      <c r="L14" s="151"/>
      <c r="M14" s="178"/>
      <c r="N14" s="178"/>
      <c r="O14" s="178"/>
      <c r="P14" s="185">
        <v>434</v>
      </c>
      <c r="Q14" s="179">
        <v>5115921</v>
      </c>
      <c r="R14" s="180">
        <f>Q14/$B$14</f>
        <v>0.78706476923076918</v>
      </c>
      <c r="U14" s="198">
        <f>(5200000/9434.09)*80%</f>
        <v>440.95402948244083</v>
      </c>
      <c r="V14" s="198">
        <v>3832447.26</v>
      </c>
      <c r="W14" s="198">
        <v>4200000</v>
      </c>
      <c r="X14" s="198">
        <v>5200000</v>
      </c>
    </row>
    <row r="15" spans="1:24" ht="32.4" x14ac:dyDescent="0.2">
      <c r="A15" s="400"/>
      <c r="B15" s="401"/>
      <c r="C15" s="401"/>
      <c r="D15" s="402"/>
      <c r="E15" s="258" t="s">
        <v>246</v>
      </c>
      <c r="F15" s="259"/>
      <c r="G15" s="260" t="s">
        <v>242</v>
      </c>
      <c r="H15" s="261" t="s">
        <v>43</v>
      </c>
      <c r="I15" s="262" t="s">
        <v>243</v>
      </c>
      <c r="J15" s="258" t="s">
        <v>46</v>
      </c>
      <c r="K15" s="258"/>
      <c r="L15" s="258"/>
      <c r="M15" s="263">
        <v>2393458</v>
      </c>
      <c r="N15" s="264"/>
      <c r="O15" s="264"/>
      <c r="P15" s="265">
        <f>B14</f>
        <v>6500000</v>
      </c>
      <c r="Q15" s="259"/>
      <c r="R15" s="266"/>
      <c r="U15" s="171"/>
      <c r="V15" s="171">
        <v>4593972.74</v>
      </c>
      <c r="W15" s="171">
        <v>5119557.6100000003</v>
      </c>
      <c r="X15" s="171">
        <v>6919557.6099999994</v>
      </c>
    </row>
    <row r="16" spans="1:24" x14ac:dyDescent="0.2">
      <c r="A16" s="330" t="s">
        <v>252</v>
      </c>
      <c r="B16" s="331"/>
      <c r="C16" s="331"/>
      <c r="D16" s="331"/>
      <c r="E16" s="331"/>
      <c r="F16" s="331"/>
      <c r="G16" s="331"/>
      <c r="H16" s="331"/>
      <c r="I16" s="331"/>
      <c r="J16" s="331"/>
      <c r="K16" s="331"/>
      <c r="L16" s="331"/>
      <c r="M16" s="331"/>
      <c r="N16" s="331"/>
      <c r="O16" s="331"/>
      <c r="P16" s="332"/>
      <c r="Q16" s="176">
        <f>SUM(Q14)</f>
        <v>5115921</v>
      </c>
      <c r="R16" s="268">
        <f>Q16/$B$14</f>
        <v>0.78706476923076918</v>
      </c>
      <c r="U16" s="200"/>
      <c r="V16" s="200"/>
      <c r="W16" s="200"/>
      <c r="X16" s="200"/>
    </row>
    <row r="17" spans="1:27" s="77" customFormat="1" ht="133.94999999999999" customHeight="1" x14ac:dyDescent="0.2">
      <c r="A17" s="267" t="s">
        <v>37</v>
      </c>
      <c r="B17" s="212">
        <v>5280000</v>
      </c>
      <c r="C17" s="154" t="s">
        <v>255</v>
      </c>
      <c r="D17" s="154" t="s">
        <v>280</v>
      </c>
      <c r="E17" s="155" t="s">
        <v>246</v>
      </c>
      <c r="F17" s="168">
        <v>5280000</v>
      </c>
      <c r="G17" s="157" t="s">
        <v>48</v>
      </c>
      <c r="H17" s="209" t="s">
        <v>306</v>
      </c>
      <c r="I17" s="145" t="s">
        <v>307</v>
      </c>
      <c r="J17" s="146" t="s">
        <v>308</v>
      </c>
      <c r="K17" s="126"/>
      <c r="L17" s="126"/>
      <c r="M17" s="186"/>
      <c r="N17" s="186"/>
      <c r="O17" s="186"/>
      <c r="P17" s="187">
        <v>44990</v>
      </c>
      <c r="Q17" s="188">
        <v>2972284.21</v>
      </c>
      <c r="R17" s="180">
        <f>Q17/$B$17</f>
        <v>0.56293261553030305</v>
      </c>
      <c r="U17" s="202">
        <v>44990</v>
      </c>
      <c r="V17" s="202">
        <v>2922194.35</v>
      </c>
      <c r="W17" s="202">
        <v>2972284.21</v>
      </c>
      <c r="X17" s="202">
        <v>2972284.21</v>
      </c>
    </row>
    <row r="18" spans="1:27" ht="32.4" x14ac:dyDescent="0.2">
      <c r="A18" s="400"/>
      <c r="B18" s="401"/>
      <c r="C18" s="401"/>
      <c r="D18" s="402"/>
      <c r="E18" s="258" t="s">
        <v>246</v>
      </c>
      <c r="F18" s="259"/>
      <c r="G18" s="260" t="s">
        <v>242</v>
      </c>
      <c r="H18" s="261" t="s">
        <v>43</v>
      </c>
      <c r="I18" s="262" t="s">
        <v>243</v>
      </c>
      <c r="J18" s="258" t="s">
        <v>46</v>
      </c>
      <c r="K18" s="258"/>
      <c r="L18" s="258"/>
      <c r="M18" s="263">
        <v>1311544</v>
      </c>
      <c r="N18" s="264"/>
      <c r="O18" s="264"/>
      <c r="P18" s="265">
        <f>B17</f>
        <v>5280000</v>
      </c>
      <c r="Q18" s="259"/>
      <c r="R18" s="266"/>
      <c r="U18" s="171"/>
      <c r="V18" s="171">
        <v>4431166.9700000007</v>
      </c>
      <c r="W18" s="171">
        <v>5533596.54</v>
      </c>
      <c r="X18" s="171">
        <v>5993596.54</v>
      </c>
    </row>
    <row r="19" spans="1:27" x14ac:dyDescent="0.2">
      <c r="A19" s="330" t="s">
        <v>254</v>
      </c>
      <c r="B19" s="331"/>
      <c r="C19" s="331"/>
      <c r="D19" s="331"/>
      <c r="E19" s="331"/>
      <c r="F19" s="331"/>
      <c r="G19" s="331"/>
      <c r="H19" s="331"/>
      <c r="I19" s="331"/>
      <c r="J19" s="331"/>
      <c r="K19" s="331"/>
      <c r="L19" s="331"/>
      <c r="M19" s="331"/>
      <c r="N19" s="331"/>
      <c r="O19" s="331"/>
      <c r="P19" s="332"/>
      <c r="Q19" s="176">
        <f>SUM(Q17:Q17)</f>
        <v>2972284.21</v>
      </c>
      <c r="R19" s="268">
        <f>Q19/$B$17</f>
        <v>0.56293261553030305</v>
      </c>
      <c r="S19" s="82"/>
      <c r="T19" s="82"/>
      <c r="U19" s="200"/>
      <c r="V19" s="200"/>
      <c r="W19" s="200"/>
      <c r="X19" s="200"/>
    </row>
    <row r="20" spans="1:27" s="77" customFormat="1" ht="105.85" customHeight="1" x14ac:dyDescent="0.2">
      <c r="A20" s="403" t="s">
        <v>38</v>
      </c>
      <c r="B20" s="405">
        <v>14800000</v>
      </c>
      <c r="C20" s="312" t="s">
        <v>267</v>
      </c>
      <c r="D20" s="312" t="s">
        <v>279</v>
      </c>
      <c r="E20" s="335" t="s">
        <v>246</v>
      </c>
      <c r="F20" s="409">
        <v>11060000</v>
      </c>
      <c r="G20" s="8" t="s">
        <v>48</v>
      </c>
      <c r="H20" s="207" t="s">
        <v>16</v>
      </c>
      <c r="I20" s="8" t="s">
        <v>17</v>
      </c>
      <c r="J20" s="150" t="s">
        <v>18</v>
      </c>
      <c r="K20" s="151"/>
      <c r="L20" s="151"/>
      <c r="M20" s="177"/>
      <c r="N20" s="178"/>
      <c r="O20" s="178"/>
      <c r="P20" s="185">
        <v>50000</v>
      </c>
      <c r="Q20" s="390">
        <v>11060000</v>
      </c>
      <c r="R20" s="406">
        <f>Q20/$B$20</f>
        <v>0.74729729729729732</v>
      </c>
      <c r="U20" s="380" t="s">
        <v>329</v>
      </c>
      <c r="V20" s="380">
        <v>9087891.75</v>
      </c>
      <c r="W20" s="380">
        <v>9755421.8399999999</v>
      </c>
      <c r="X20" s="380">
        <v>11417000</v>
      </c>
    </row>
    <row r="21" spans="1:27" s="77" customFormat="1" ht="43.2" x14ac:dyDescent="0.2">
      <c r="A21" s="404"/>
      <c r="B21" s="405"/>
      <c r="C21" s="314"/>
      <c r="D21" s="314"/>
      <c r="E21" s="336"/>
      <c r="F21" s="410"/>
      <c r="G21" s="8" t="s">
        <v>50</v>
      </c>
      <c r="H21" s="207" t="s">
        <v>71</v>
      </c>
      <c r="I21" s="8" t="s">
        <v>74</v>
      </c>
      <c r="J21" s="150" t="s">
        <v>2</v>
      </c>
      <c r="K21" s="151"/>
      <c r="L21" s="151"/>
      <c r="M21" s="177">
        <v>6</v>
      </c>
      <c r="N21" s="178"/>
      <c r="O21" s="178"/>
      <c r="P21" s="175"/>
      <c r="Q21" s="392"/>
      <c r="R21" s="408">
        <f>Q21/$B$20</f>
        <v>0</v>
      </c>
      <c r="U21" s="381"/>
      <c r="V21" s="381"/>
      <c r="W21" s="381"/>
      <c r="X21" s="381"/>
    </row>
    <row r="22" spans="1:27" ht="32.4" x14ac:dyDescent="0.2">
      <c r="A22" s="400"/>
      <c r="B22" s="401"/>
      <c r="C22" s="401"/>
      <c r="D22" s="402"/>
      <c r="E22" s="258" t="s">
        <v>246</v>
      </c>
      <c r="F22" s="259"/>
      <c r="G22" s="260" t="s">
        <v>242</v>
      </c>
      <c r="H22" s="261" t="s">
        <v>43</v>
      </c>
      <c r="I22" s="262" t="s">
        <v>243</v>
      </c>
      <c r="J22" s="258" t="s">
        <v>46</v>
      </c>
      <c r="K22" s="258"/>
      <c r="L22" s="258"/>
      <c r="M22" s="263">
        <v>3745481</v>
      </c>
      <c r="N22" s="264"/>
      <c r="O22" s="264"/>
      <c r="P22" s="265">
        <f>B20</f>
        <v>14800000</v>
      </c>
      <c r="Q22" s="259"/>
      <c r="R22" s="266"/>
      <c r="U22" s="171"/>
      <c r="V22" s="171">
        <v>11470866</v>
      </c>
      <c r="W22" s="171">
        <v>13732337.840000002</v>
      </c>
      <c r="X22" s="171">
        <v>17990235.800000001</v>
      </c>
    </row>
    <row r="23" spans="1:27" x14ac:dyDescent="0.2">
      <c r="A23" s="330" t="s">
        <v>258</v>
      </c>
      <c r="B23" s="331"/>
      <c r="C23" s="331"/>
      <c r="D23" s="331"/>
      <c r="E23" s="331"/>
      <c r="F23" s="331"/>
      <c r="G23" s="331"/>
      <c r="H23" s="331"/>
      <c r="I23" s="331"/>
      <c r="J23" s="331"/>
      <c r="K23" s="331"/>
      <c r="L23" s="331"/>
      <c r="M23" s="331"/>
      <c r="N23" s="331"/>
      <c r="O23" s="331"/>
      <c r="P23" s="332"/>
      <c r="Q23" s="176">
        <f>SUM(Q20:Q21)</f>
        <v>11060000</v>
      </c>
      <c r="R23" s="268">
        <f>Q23/$B$20</f>
        <v>0.74729729729729732</v>
      </c>
      <c r="U23" s="200"/>
      <c r="V23" s="200"/>
      <c r="W23" s="200"/>
      <c r="X23" s="200"/>
    </row>
    <row r="24" spans="1:27" s="77" customFormat="1" ht="45" customHeight="1" x14ac:dyDescent="0.2">
      <c r="A24" s="403" t="s">
        <v>39</v>
      </c>
      <c r="B24" s="388">
        <v>10042084</v>
      </c>
      <c r="C24" s="312" t="s">
        <v>259</v>
      </c>
      <c r="D24" s="363" t="s">
        <v>278</v>
      </c>
      <c r="E24" s="335" t="s">
        <v>246</v>
      </c>
      <c r="F24" s="412">
        <v>3800000</v>
      </c>
      <c r="G24" s="8" t="s">
        <v>48</v>
      </c>
      <c r="H24" s="207" t="s">
        <v>288</v>
      </c>
      <c r="I24" s="8" t="s">
        <v>260</v>
      </c>
      <c r="J24" s="150" t="s">
        <v>11</v>
      </c>
      <c r="K24" s="151"/>
      <c r="L24" s="151"/>
      <c r="M24" s="177"/>
      <c r="N24" s="178"/>
      <c r="O24" s="178"/>
      <c r="P24" s="175">
        <v>58</v>
      </c>
      <c r="Q24" s="412">
        <v>3800000</v>
      </c>
      <c r="R24" s="406">
        <f>(Q24+Q26)/$B$24</f>
        <v>0.69132410264642286</v>
      </c>
      <c r="U24" s="380" t="s">
        <v>325</v>
      </c>
      <c r="V24" s="380">
        <v>756274.78</v>
      </c>
      <c r="W24" s="380">
        <v>6000000</v>
      </c>
      <c r="X24" s="380">
        <v>9500000</v>
      </c>
    </row>
    <row r="25" spans="1:27" s="77" customFormat="1" ht="45" customHeight="1" x14ac:dyDescent="0.2">
      <c r="A25" s="411"/>
      <c r="B25" s="389"/>
      <c r="C25" s="313"/>
      <c r="D25" s="363"/>
      <c r="E25" s="354"/>
      <c r="F25" s="412"/>
      <c r="G25" s="8" t="s">
        <v>50</v>
      </c>
      <c r="H25" s="207" t="s">
        <v>289</v>
      </c>
      <c r="I25" s="8" t="s">
        <v>192</v>
      </c>
      <c r="J25" s="278" t="s">
        <v>2</v>
      </c>
      <c r="K25" s="279"/>
      <c r="L25" s="279"/>
      <c r="M25" s="177">
        <v>1</v>
      </c>
      <c r="N25" s="178"/>
      <c r="O25" s="178"/>
      <c r="P25" s="175"/>
      <c r="Q25" s="412"/>
      <c r="R25" s="407"/>
      <c r="U25" s="383"/>
      <c r="V25" s="383"/>
      <c r="W25" s="383"/>
      <c r="X25" s="383"/>
    </row>
    <row r="26" spans="1:27" s="77" customFormat="1" ht="140.4" x14ac:dyDescent="0.2">
      <c r="A26" s="411"/>
      <c r="B26" s="389"/>
      <c r="C26" s="280" t="s">
        <v>383</v>
      </c>
      <c r="D26" s="280" t="s">
        <v>380</v>
      </c>
      <c r="E26" s="354"/>
      <c r="F26" s="281">
        <v>3142334.71</v>
      </c>
      <c r="G26" s="8" t="s">
        <v>48</v>
      </c>
      <c r="H26" s="207" t="s">
        <v>22</v>
      </c>
      <c r="I26" s="8" t="s">
        <v>23</v>
      </c>
      <c r="J26" s="150" t="s">
        <v>354</v>
      </c>
      <c r="K26" s="151"/>
      <c r="L26" s="151"/>
      <c r="M26" s="177"/>
      <c r="N26" s="178"/>
      <c r="O26" s="178"/>
      <c r="P26" s="175">
        <v>3.5</v>
      </c>
      <c r="Q26" s="281">
        <v>3142334.7100000009</v>
      </c>
      <c r="R26" s="408">
        <f>Q26/$B$24</f>
        <v>0.31291659281081508</v>
      </c>
      <c r="U26" s="381"/>
      <c r="V26" s="381"/>
      <c r="W26" s="381"/>
      <c r="X26" s="381"/>
      <c r="AA26" s="282"/>
    </row>
    <row r="27" spans="1:27" ht="32.4" x14ac:dyDescent="0.2">
      <c r="A27" s="400"/>
      <c r="B27" s="401"/>
      <c r="C27" s="401"/>
      <c r="D27" s="402"/>
      <c r="E27" s="258" t="s">
        <v>246</v>
      </c>
      <c r="F27" s="259"/>
      <c r="G27" s="260" t="s">
        <v>242</v>
      </c>
      <c r="H27" s="261" t="s">
        <v>43</v>
      </c>
      <c r="I27" s="262" t="s">
        <v>243</v>
      </c>
      <c r="J27" s="258" t="s">
        <v>46</v>
      </c>
      <c r="K27" s="258"/>
      <c r="L27" s="258"/>
      <c r="M27" s="263">
        <v>5292614</v>
      </c>
      <c r="N27" s="264"/>
      <c r="O27" s="264"/>
      <c r="P27" s="265">
        <f>B24</f>
        <v>10042084</v>
      </c>
      <c r="Q27" s="259"/>
      <c r="R27" s="266"/>
      <c r="U27" s="171"/>
      <c r="V27" s="171">
        <v>5636360.8799999999</v>
      </c>
      <c r="W27" s="171">
        <v>11197835.390000001</v>
      </c>
      <c r="X27" s="171">
        <v>16327835.390000001</v>
      </c>
    </row>
    <row r="28" spans="1:27" x14ac:dyDescent="0.2">
      <c r="A28" s="330" t="s">
        <v>261</v>
      </c>
      <c r="B28" s="331"/>
      <c r="C28" s="331"/>
      <c r="D28" s="331"/>
      <c r="E28" s="331"/>
      <c r="F28" s="331"/>
      <c r="G28" s="331"/>
      <c r="H28" s="331"/>
      <c r="I28" s="331"/>
      <c r="J28" s="331"/>
      <c r="K28" s="331"/>
      <c r="L28" s="331"/>
      <c r="M28" s="331"/>
      <c r="N28" s="331"/>
      <c r="O28" s="331"/>
      <c r="P28" s="332"/>
      <c r="Q28" s="176">
        <f>SUM(Q24:Q26)</f>
        <v>6942334.7100000009</v>
      </c>
      <c r="R28" s="268">
        <f>Q28/$B$24</f>
        <v>0.69132410264642286</v>
      </c>
      <c r="U28" s="200"/>
      <c r="V28" s="200"/>
      <c r="W28" s="200"/>
      <c r="X28" s="200"/>
    </row>
    <row r="29" spans="1:27" s="77" customFormat="1" ht="133.19999999999999" customHeight="1" x14ac:dyDescent="0.2">
      <c r="A29" s="273" t="s">
        <v>99</v>
      </c>
      <c r="B29" s="212">
        <v>150000</v>
      </c>
      <c r="C29" s="150" t="s">
        <v>263</v>
      </c>
      <c r="D29" s="150" t="s">
        <v>277</v>
      </c>
      <c r="E29" s="151" t="s">
        <v>236</v>
      </c>
      <c r="F29" s="169">
        <v>150000</v>
      </c>
      <c r="G29" s="8" t="s">
        <v>48</v>
      </c>
      <c r="H29" s="207" t="s">
        <v>97</v>
      </c>
      <c r="I29" s="8" t="s">
        <v>98</v>
      </c>
      <c r="J29" s="150" t="s">
        <v>2</v>
      </c>
      <c r="K29" s="151"/>
      <c r="L29" s="151"/>
      <c r="M29" s="177" t="s">
        <v>271</v>
      </c>
      <c r="N29" s="178"/>
      <c r="O29" s="178"/>
      <c r="P29" s="175" t="s">
        <v>381</v>
      </c>
      <c r="Q29" s="185">
        <v>150000</v>
      </c>
      <c r="R29" s="189">
        <f>Q29/$B$29</f>
        <v>1</v>
      </c>
      <c r="U29" s="202"/>
      <c r="V29" s="202"/>
      <c r="W29" s="202"/>
      <c r="X29" s="202"/>
    </row>
    <row r="30" spans="1:27" ht="32.4" x14ac:dyDescent="0.2">
      <c r="A30" s="400"/>
      <c r="B30" s="401"/>
      <c r="C30" s="401"/>
      <c r="D30" s="402"/>
      <c r="E30" s="258" t="s">
        <v>236</v>
      </c>
      <c r="F30" s="259"/>
      <c r="G30" s="260" t="s">
        <v>242</v>
      </c>
      <c r="H30" s="261" t="s">
        <v>43</v>
      </c>
      <c r="I30" s="262" t="s">
        <v>243</v>
      </c>
      <c r="J30" s="258" t="s">
        <v>46</v>
      </c>
      <c r="K30" s="258"/>
      <c r="L30" s="258"/>
      <c r="M30" s="265">
        <v>992893</v>
      </c>
      <c r="N30" s="264"/>
      <c r="O30" s="264"/>
      <c r="P30" s="265">
        <f>B29</f>
        <v>150000</v>
      </c>
      <c r="Q30" s="259"/>
      <c r="R30" s="266"/>
      <c r="U30" s="171"/>
      <c r="V30" s="171"/>
      <c r="W30" s="171"/>
      <c r="X30" s="171"/>
    </row>
    <row r="31" spans="1:27" x14ac:dyDescent="0.2">
      <c r="A31" s="330" t="s">
        <v>262</v>
      </c>
      <c r="B31" s="331"/>
      <c r="C31" s="331"/>
      <c r="D31" s="331"/>
      <c r="E31" s="331"/>
      <c r="F31" s="331"/>
      <c r="G31" s="331"/>
      <c r="H31" s="331"/>
      <c r="I31" s="331"/>
      <c r="J31" s="331"/>
      <c r="K31" s="331"/>
      <c r="L31" s="331"/>
      <c r="M31" s="331"/>
      <c r="N31" s="331"/>
      <c r="O31" s="331"/>
      <c r="P31" s="332"/>
      <c r="Q31" s="176">
        <f>SUM(Q29)</f>
        <v>150000</v>
      </c>
      <c r="R31" s="277">
        <f>Q31/$B$29</f>
        <v>1</v>
      </c>
      <c r="U31" s="200"/>
      <c r="V31" s="200"/>
      <c r="W31" s="200"/>
      <c r="X31" s="200"/>
    </row>
    <row r="32" spans="1:27" s="77" customFormat="1" ht="43.2" customHeight="1" x14ac:dyDescent="0.2">
      <c r="A32" s="403" t="s">
        <v>40</v>
      </c>
      <c r="B32" s="405">
        <v>39277628</v>
      </c>
      <c r="C32" s="312" t="s">
        <v>265</v>
      </c>
      <c r="D32" s="312" t="s">
        <v>276</v>
      </c>
      <c r="E32" s="335" t="s">
        <v>246</v>
      </c>
      <c r="F32" s="409">
        <v>36567581</v>
      </c>
      <c r="G32" s="8" t="s">
        <v>48</v>
      </c>
      <c r="H32" s="207" t="s">
        <v>27</v>
      </c>
      <c r="I32" s="8" t="s">
        <v>28</v>
      </c>
      <c r="J32" s="150" t="s">
        <v>12</v>
      </c>
      <c r="K32" s="151"/>
      <c r="L32" s="151"/>
      <c r="M32" s="177"/>
      <c r="N32" s="178"/>
      <c r="O32" s="178"/>
      <c r="P32" s="185">
        <v>547390</v>
      </c>
      <c r="Q32" s="390">
        <v>36567581</v>
      </c>
      <c r="R32" s="406">
        <f>Q32/$B$32</f>
        <v>0.93100278356931332</v>
      </c>
      <c r="U32" s="380">
        <v>547390</v>
      </c>
      <c r="V32" s="380">
        <v>26787715.639999997</v>
      </c>
      <c r="W32" s="380">
        <v>28349845.289999995</v>
      </c>
      <c r="X32" s="380">
        <v>30892227.729999997</v>
      </c>
    </row>
    <row r="33" spans="1:24" s="77" customFormat="1" ht="64.099999999999994" customHeight="1" x14ac:dyDescent="0.2">
      <c r="A33" s="404"/>
      <c r="B33" s="405"/>
      <c r="C33" s="314"/>
      <c r="D33" s="314"/>
      <c r="E33" s="336"/>
      <c r="F33" s="410"/>
      <c r="G33" s="8" t="s">
        <v>50</v>
      </c>
      <c r="H33" s="207" t="s">
        <v>83</v>
      </c>
      <c r="I33" s="8" t="s">
        <v>84</v>
      </c>
      <c r="J33" s="150" t="s">
        <v>2</v>
      </c>
      <c r="K33" s="151"/>
      <c r="L33" s="151"/>
      <c r="M33" s="177">
        <v>3</v>
      </c>
      <c r="N33" s="178"/>
      <c r="O33" s="178"/>
      <c r="P33" s="175"/>
      <c r="Q33" s="392"/>
      <c r="R33" s="408">
        <f>Q33/$B$32</f>
        <v>0</v>
      </c>
      <c r="U33" s="381"/>
      <c r="V33" s="381"/>
      <c r="W33" s="381"/>
      <c r="X33" s="381"/>
    </row>
    <row r="34" spans="1:24" ht="32.4" x14ac:dyDescent="0.2">
      <c r="A34" s="400"/>
      <c r="B34" s="401"/>
      <c r="C34" s="401"/>
      <c r="D34" s="402"/>
      <c r="E34" s="258" t="s">
        <v>246</v>
      </c>
      <c r="F34" s="259"/>
      <c r="G34" s="260" t="s">
        <v>242</v>
      </c>
      <c r="H34" s="261" t="s">
        <v>43</v>
      </c>
      <c r="I34" s="262" t="s">
        <v>243</v>
      </c>
      <c r="J34" s="258" t="s">
        <v>46</v>
      </c>
      <c r="K34" s="258"/>
      <c r="L34" s="258"/>
      <c r="M34" s="263">
        <v>5018947</v>
      </c>
      <c r="N34" s="264"/>
      <c r="O34" s="264"/>
      <c r="P34" s="265">
        <f>B32</f>
        <v>39277628</v>
      </c>
      <c r="Q34" s="259"/>
      <c r="R34" s="266"/>
      <c r="U34" s="171"/>
      <c r="V34" s="171">
        <v>29497762.369999997</v>
      </c>
      <c r="W34" s="171">
        <v>31183596.439999994</v>
      </c>
      <c r="X34" s="171">
        <v>33725978.879999995</v>
      </c>
    </row>
    <row r="35" spans="1:24" x14ac:dyDescent="0.2">
      <c r="A35" s="330" t="s">
        <v>264</v>
      </c>
      <c r="B35" s="331"/>
      <c r="C35" s="331"/>
      <c r="D35" s="331"/>
      <c r="E35" s="331"/>
      <c r="F35" s="331"/>
      <c r="G35" s="331"/>
      <c r="H35" s="331"/>
      <c r="I35" s="331"/>
      <c r="J35" s="331"/>
      <c r="K35" s="331"/>
      <c r="L35" s="331"/>
      <c r="M35" s="331"/>
      <c r="N35" s="331"/>
      <c r="O35" s="331"/>
      <c r="P35" s="332"/>
      <c r="Q35" s="176">
        <f>SUM(Q32)</f>
        <v>36567581</v>
      </c>
      <c r="R35" s="268">
        <f>Q35/$B$32</f>
        <v>0.93100278356931332</v>
      </c>
      <c r="U35" s="200"/>
      <c r="V35" s="200"/>
      <c r="W35" s="200"/>
      <c r="X35" s="200"/>
    </row>
    <row r="36" spans="1:24" ht="45" customHeight="1" x14ac:dyDescent="0.2">
      <c r="A36" s="386" t="s">
        <v>234</v>
      </c>
      <c r="B36" s="414">
        <v>62970786</v>
      </c>
      <c r="C36" s="98" t="s">
        <v>235</v>
      </c>
      <c r="D36" s="152" t="s">
        <v>275</v>
      </c>
      <c r="E36" s="347" t="s">
        <v>236</v>
      </c>
      <c r="F36" s="169">
        <v>17800000</v>
      </c>
      <c r="G36" s="8" t="s">
        <v>237</v>
      </c>
      <c r="H36" s="210">
        <v>10501</v>
      </c>
      <c r="I36" s="8" t="s">
        <v>113</v>
      </c>
      <c r="J36" s="73" t="s">
        <v>2</v>
      </c>
      <c r="K36" s="162">
        <v>15</v>
      </c>
      <c r="L36" s="162">
        <v>2285</v>
      </c>
      <c r="M36" s="190">
        <v>2300</v>
      </c>
      <c r="N36" s="191">
        <v>33</v>
      </c>
      <c r="O36" s="191">
        <v>9677</v>
      </c>
      <c r="P36" s="190">
        <v>9710</v>
      </c>
      <c r="Q36" s="191">
        <v>17800000</v>
      </c>
      <c r="R36" s="189">
        <f>Q36/$B$36</f>
        <v>0.2826707610097165</v>
      </c>
      <c r="U36" s="203"/>
      <c r="V36" s="203"/>
      <c r="W36" s="203"/>
      <c r="X36" s="203"/>
    </row>
    <row r="37" spans="1:24" ht="54" x14ac:dyDescent="0.2">
      <c r="A37" s="413"/>
      <c r="B37" s="415"/>
      <c r="C37" s="348" t="s">
        <v>238</v>
      </c>
      <c r="D37" s="348" t="s">
        <v>274</v>
      </c>
      <c r="E37" s="347"/>
      <c r="F37" s="417">
        <v>10600000</v>
      </c>
      <c r="G37" s="8" t="s">
        <v>237</v>
      </c>
      <c r="H37" s="210">
        <v>10501</v>
      </c>
      <c r="I37" s="98" t="s">
        <v>113</v>
      </c>
      <c r="J37" s="71" t="s">
        <v>2</v>
      </c>
      <c r="K37" s="162">
        <v>7</v>
      </c>
      <c r="L37" s="162">
        <v>6</v>
      </c>
      <c r="M37" s="190">
        <v>13</v>
      </c>
      <c r="N37" s="191">
        <v>13</v>
      </c>
      <c r="O37" s="191">
        <v>73</v>
      </c>
      <c r="P37" s="190">
        <v>86</v>
      </c>
      <c r="Q37" s="191">
        <v>293442.90000000002</v>
      </c>
      <c r="R37" s="192">
        <f>Q37/$B$36</f>
        <v>4.659984711005513E-3</v>
      </c>
      <c r="U37" s="203"/>
      <c r="V37" s="203"/>
      <c r="W37" s="203"/>
      <c r="X37" s="203"/>
    </row>
    <row r="38" spans="1:24" ht="32.4" x14ac:dyDescent="0.2">
      <c r="A38" s="413"/>
      <c r="B38" s="415"/>
      <c r="C38" s="348"/>
      <c r="D38" s="348"/>
      <c r="E38" s="347"/>
      <c r="F38" s="417"/>
      <c r="G38" s="8" t="s">
        <v>237</v>
      </c>
      <c r="H38" s="210">
        <v>5502</v>
      </c>
      <c r="I38" s="98" t="s">
        <v>239</v>
      </c>
      <c r="J38" s="71" t="s">
        <v>2</v>
      </c>
      <c r="K38" s="162"/>
      <c r="L38" s="162"/>
      <c r="M38" s="190">
        <v>3</v>
      </c>
      <c r="N38" s="191"/>
      <c r="O38" s="191"/>
      <c r="P38" s="190">
        <v>8</v>
      </c>
      <c r="Q38" s="191">
        <v>5242863.71</v>
      </c>
      <c r="R38" s="192">
        <f t="shared" ref="R38:R39" si="0">Q38/$B$36</f>
        <v>8.3258667122243002E-2</v>
      </c>
      <c r="U38" s="203"/>
      <c r="V38" s="203"/>
      <c r="W38" s="203"/>
      <c r="X38" s="203"/>
    </row>
    <row r="39" spans="1:24" ht="54" x14ac:dyDescent="0.2">
      <c r="A39" s="413"/>
      <c r="B39" s="415"/>
      <c r="C39" s="348"/>
      <c r="D39" s="348"/>
      <c r="E39" s="347"/>
      <c r="F39" s="417"/>
      <c r="G39" s="8" t="s">
        <v>237</v>
      </c>
      <c r="H39" s="210">
        <v>11501</v>
      </c>
      <c r="I39" s="98" t="s">
        <v>240</v>
      </c>
      <c r="J39" s="71" t="s">
        <v>2</v>
      </c>
      <c r="K39" s="162"/>
      <c r="L39" s="162"/>
      <c r="M39" s="190">
        <v>70</v>
      </c>
      <c r="N39" s="191"/>
      <c r="O39" s="191"/>
      <c r="P39" s="190">
        <v>222</v>
      </c>
      <c r="Q39" s="191">
        <v>2183000</v>
      </c>
      <c r="R39" s="192">
        <f t="shared" si="0"/>
        <v>3.4666869173270283E-2</v>
      </c>
      <c r="U39" s="203"/>
      <c r="V39" s="203"/>
      <c r="W39" s="203"/>
      <c r="X39" s="203"/>
    </row>
    <row r="40" spans="1:24" ht="88.6" customHeight="1" x14ac:dyDescent="0.2">
      <c r="A40" s="387"/>
      <c r="B40" s="416"/>
      <c r="C40" s="98" t="s">
        <v>241</v>
      </c>
      <c r="D40" s="152" t="s">
        <v>273</v>
      </c>
      <c r="E40" s="347"/>
      <c r="F40" s="169">
        <v>33696786</v>
      </c>
      <c r="G40" s="8" t="s">
        <v>237</v>
      </c>
      <c r="H40" s="210">
        <v>5502</v>
      </c>
      <c r="I40" s="98" t="s">
        <v>239</v>
      </c>
      <c r="J40" s="71" t="s">
        <v>2</v>
      </c>
      <c r="K40" s="162"/>
      <c r="L40" s="162"/>
      <c r="M40" s="190">
        <v>18</v>
      </c>
      <c r="N40" s="190"/>
      <c r="O40" s="190"/>
      <c r="P40" s="190">
        <v>43</v>
      </c>
      <c r="Q40" s="191">
        <v>10265662</v>
      </c>
      <c r="R40" s="189">
        <f>Q40/$B$36</f>
        <v>0.16302261178699595</v>
      </c>
      <c r="U40" s="203"/>
      <c r="V40" s="203"/>
      <c r="W40" s="203"/>
      <c r="X40" s="203"/>
    </row>
    <row r="41" spans="1:24" ht="32.4" x14ac:dyDescent="0.2">
      <c r="A41" s="400"/>
      <c r="B41" s="401"/>
      <c r="C41" s="401"/>
      <c r="D41" s="402"/>
      <c r="E41" s="258" t="s">
        <v>236</v>
      </c>
      <c r="F41" s="259"/>
      <c r="G41" s="260" t="s">
        <v>242</v>
      </c>
      <c r="H41" s="261" t="s">
        <v>43</v>
      </c>
      <c r="I41" s="262" t="s">
        <v>243</v>
      </c>
      <c r="J41" s="258" t="s">
        <v>46</v>
      </c>
      <c r="K41" s="258"/>
      <c r="L41" s="258"/>
      <c r="M41" s="265">
        <v>8712135</v>
      </c>
      <c r="N41" s="264"/>
      <c r="O41" s="264"/>
      <c r="P41" s="265">
        <f>B36</f>
        <v>62970786</v>
      </c>
      <c r="Q41" s="259"/>
      <c r="R41" s="266"/>
      <c r="U41" s="171"/>
      <c r="V41" s="171"/>
      <c r="W41" s="171"/>
      <c r="X41" s="171"/>
    </row>
    <row r="42" spans="1:24" x14ac:dyDescent="0.2">
      <c r="A42" s="330" t="s">
        <v>244</v>
      </c>
      <c r="B42" s="331"/>
      <c r="C42" s="331"/>
      <c r="D42" s="331"/>
      <c r="E42" s="331"/>
      <c r="F42" s="331"/>
      <c r="G42" s="331"/>
      <c r="H42" s="331"/>
      <c r="I42" s="331"/>
      <c r="J42" s="331"/>
      <c r="K42" s="331"/>
      <c r="L42" s="331"/>
      <c r="M42" s="331"/>
      <c r="N42" s="331"/>
      <c r="O42" s="331"/>
      <c r="P42" s="332"/>
      <c r="Q42" s="176">
        <f>SUM(Q36:Q40)</f>
        <v>35784968.609999999</v>
      </c>
      <c r="R42" s="268">
        <f>Q42/$B$36</f>
        <v>0.56827889380323127</v>
      </c>
      <c r="U42" s="200"/>
      <c r="V42" s="200"/>
      <c r="W42" s="200"/>
      <c r="X42" s="200"/>
    </row>
    <row r="43" spans="1:24" s="77" customFormat="1" ht="75.599999999999994" x14ac:dyDescent="0.2">
      <c r="A43" s="418" t="s">
        <v>29</v>
      </c>
      <c r="B43" s="405">
        <v>6200000</v>
      </c>
      <c r="C43" s="312" t="s">
        <v>266</v>
      </c>
      <c r="D43" s="312" t="s">
        <v>272</v>
      </c>
      <c r="E43" s="335" t="s">
        <v>246</v>
      </c>
      <c r="F43" s="409">
        <v>6000000</v>
      </c>
      <c r="G43" s="8" t="s">
        <v>48</v>
      </c>
      <c r="H43" s="207" t="s">
        <v>268</v>
      </c>
      <c r="I43" s="8" t="s">
        <v>269</v>
      </c>
      <c r="J43" s="150" t="s">
        <v>12</v>
      </c>
      <c r="K43" s="126"/>
      <c r="L43" s="126"/>
      <c r="M43" s="193"/>
      <c r="N43" s="186"/>
      <c r="O43" s="186"/>
      <c r="P43" s="169">
        <v>1140</v>
      </c>
      <c r="Q43" s="390">
        <v>4331734.3</v>
      </c>
      <c r="R43" s="406">
        <f>Q43/$B$43</f>
        <v>0.69866682258064516</v>
      </c>
      <c r="U43" s="380">
        <v>1194</v>
      </c>
      <c r="V43" s="380">
        <v>4422938.3299999991</v>
      </c>
      <c r="W43" s="380">
        <v>4619426</v>
      </c>
      <c r="X43" s="380">
        <v>4619426</v>
      </c>
    </row>
    <row r="44" spans="1:24" s="77" customFormat="1" ht="100.45" customHeight="1" x14ac:dyDescent="0.2">
      <c r="A44" s="418"/>
      <c r="B44" s="405"/>
      <c r="C44" s="314"/>
      <c r="D44" s="314"/>
      <c r="E44" s="336"/>
      <c r="F44" s="410"/>
      <c r="G44" s="8" t="s">
        <v>50</v>
      </c>
      <c r="H44" s="207" t="s">
        <v>290</v>
      </c>
      <c r="I44" s="8" t="s">
        <v>196</v>
      </c>
      <c r="J44" s="150" t="s">
        <v>2</v>
      </c>
      <c r="K44" s="151"/>
      <c r="L44" s="151"/>
      <c r="M44" s="177">
        <v>4</v>
      </c>
      <c r="N44" s="178"/>
      <c r="O44" s="178"/>
      <c r="P44" s="175"/>
      <c r="Q44" s="392"/>
      <c r="R44" s="408"/>
      <c r="U44" s="381"/>
      <c r="V44" s="381"/>
      <c r="W44" s="381"/>
      <c r="X44" s="381"/>
    </row>
    <row r="45" spans="1:24" ht="32.4" x14ac:dyDescent="0.2">
      <c r="A45" s="400"/>
      <c r="B45" s="401"/>
      <c r="C45" s="401"/>
      <c r="D45" s="402"/>
      <c r="E45" s="258" t="s">
        <v>246</v>
      </c>
      <c r="F45" s="259"/>
      <c r="G45" s="260" t="s">
        <v>242</v>
      </c>
      <c r="H45" s="261" t="s">
        <v>43</v>
      </c>
      <c r="I45" s="262" t="s">
        <v>243</v>
      </c>
      <c r="J45" s="258" t="s">
        <v>46</v>
      </c>
      <c r="K45" s="258"/>
      <c r="L45" s="258"/>
      <c r="M45" s="263">
        <v>2026295</v>
      </c>
      <c r="N45" s="264"/>
      <c r="O45" s="264"/>
      <c r="P45" s="263">
        <f>B43</f>
        <v>6200000</v>
      </c>
      <c r="Q45" s="259"/>
      <c r="R45" s="266"/>
      <c r="U45" s="171"/>
      <c r="V45" s="171">
        <v>5689067.0699999994</v>
      </c>
      <c r="W45" s="171">
        <v>6631708.7699999996</v>
      </c>
      <c r="X45" s="171">
        <v>7819426</v>
      </c>
    </row>
    <row r="46" spans="1:24" x14ac:dyDescent="0.2">
      <c r="A46" s="330" t="s">
        <v>244</v>
      </c>
      <c r="B46" s="331"/>
      <c r="C46" s="331"/>
      <c r="D46" s="331"/>
      <c r="E46" s="331"/>
      <c r="F46" s="331"/>
      <c r="G46" s="331"/>
      <c r="H46" s="331"/>
      <c r="I46" s="331"/>
      <c r="J46" s="331"/>
      <c r="K46" s="331"/>
      <c r="L46" s="331"/>
      <c r="M46" s="331"/>
      <c r="N46" s="331"/>
      <c r="O46" s="331"/>
      <c r="P46" s="332"/>
      <c r="Q46" s="176">
        <f>SUM(Q43:Q44)</f>
        <v>4331734.3</v>
      </c>
      <c r="R46" s="268">
        <f>Q46/$B$43</f>
        <v>0.69866682258064516</v>
      </c>
      <c r="U46" s="200"/>
      <c r="V46" s="200"/>
      <c r="W46" s="200"/>
      <c r="X46" s="200"/>
    </row>
  </sheetData>
  <mergeCells count="102">
    <mergeCell ref="R43:R44"/>
    <mergeCell ref="A45:D45"/>
    <mergeCell ref="A46:P46"/>
    <mergeCell ref="A41:D41"/>
    <mergeCell ref="A42:P42"/>
    <mergeCell ref="A43:A44"/>
    <mergeCell ref="B43:B44"/>
    <mergeCell ref="C43:C44"/>
    <mergeCell ref="D43:D44"/>
    <mergeCell ref="E43:E44"/>
    <mergeCell ref="F43:F44"/>
    <mergeCell ref="A34:D34"/>
    <mergeCell ref="A35:P35"/>
    <mergeCell ref="A36:A40"/>
    <mergeCell ref="B36:B40"/>
    <mergeCell ref="E36:E40"/>
    <mergeCell ref="C37:C39"/>
    <mergeCell ref="D37:D39"/>
    <mergeCell ref="F37:F39"/>
    <mergeCell ref="Q43:Q44"/>
    <mergeCell ref="A31:P31"/>
    <mergeCell ref="A32:A33"/>
    <mergeCell ref="B32:B33"/>
    <mergeCell ref="C32:C33"/>
    <mergeCell ref="D32:D33"/>
    <mergeCell ref="E32:E33"/>
    <mergeCell ref="F32:F33"/>
    <mergeCell ref="Q32:Q33"/>
    <mergeCell ref="R32:R33"/>
    <mergeCell ref="A30:D30"/>
    <mergeCell ref="F20:F21"/>
    <mergeCell ref="Q20:Q21"/>
    <mergeCell ref="R20:R21"/>
    <mergeCell ref="A22:D22"/>
    <mergeCell ref="A23:P23"/>
    <mergeCell ref="A24:A26"/>
    <mergeCell ref="B24:B26"/>
    <mergeCell ref="E24:E26"/>
    <mergeCell ref="F24:F25"/>
    <mergeCell ref="D24:D25"/>
    <mergeCell ref="Q24:Q25"/>
    <mergeCell ref="C24:C25"/>
    <mergeCell ref="A19:P19"/>
    <mergeCell ref="A20:A21"/>
    <mergeCell ref="B20:B21"/>
    <mergeCell ref="C20:C21"/>
    <mergeCell ref="D20:D21"/>
    <mergeCell ref="E20:E21"/>
    <mergeCell ref="R24:R26"/>
    <mergeCell ref="A27:D27"/>
    <mergeCell ref="A28:P28"/>
    <mergeCell ref="A6:D6"/>
    <mergeCell ref="A7:P7"/>
    <mergeCell ref="A9:D9"/>
    <mergeCell ref="A10:P10"/>
    <mergeCell ref="A12:D12"/>
    <mergeCell ref="A13:P13"/>
    <mergeCell ref="A15:D15"/>
    <mergeCell ref="A16:P16"/>
    <mergeCell ref="A18:D18"/>
    <mergeCell ref="Q1:Q2"/>
    <mergeCell ref="R1:R2"/>
    <mergeCell ref="A4:A5"/>
    <mergeCell ref="B4:B5"/>
    <mergeCell ref="C4:C5"/>
    <mergeCell ref="D4:D5"/>
    <mergeCell ref="E4:E5"/>
    <mergeCell ref="F4:F5"/>
    <mergeCell ref="Q4:Q5"/>
    <mergeCell ref="G1:G2"/>
    <mergeCell ref="H1:H2"/>
    <mergeCell ref="I1:I2"/>
    <mergeCell ref="J1:J2"/>
    <mergeCell ref="K1:M1"/>
    <mergeCell ref="N1:P1"/>
    <mergeCell ref="A1:A2"/>
    <mergeCell ref="B1:B2"/>
    <mergeCell ref="C1:C2"/>
    <mergeCell ref="D1:D2"/>
    <mergeCell ref="E1:E2"/>
    <mergeCell ref="F1:F2"/>
    <mergeCell ref="R4:R5"/>
    <mergeCell ref="W1:W2"/>
    <mergeCell ref="X1:X2"/>
    <mergeCell ref="U43:U44"/>
    <mergeCell ref="U1:U2"/>
    <mergeCell ref="U20:U21"/>
    <mergeCell ref="U24:U26"/>
    <mergeCell ref="U32:U33"/>
    <mergeCell ref="V1:V2"/>
    <mergeCell ref="V20:V21"/>
    <mergeCell ref="V32:V33"/>
    <mergeCell ref="W32:W33"/>
    <mergeCell ref="X32:X33"/>
    <mergeCell ref="V43:V44"/>
    <mergeCell ref="W43:W44"/>
    <mergeCell ref="X43:X44"/>
    <mergeCell ref="W20:W21"/>
    <mergeCell ref="X20:X21"/>
    <mergeCell ref="V24:V26"/>
    <mergeCell ref="W24:W26"/>
    <mergeCell ref="X24:X26"/>
  </mergeCells>
  <pageMargins left="0.51181102362204722" right="0.51181102362204722" top="0.55118110236220474" bottom="0.55118110236220474" header="0.31496062992125984" footer="0.31496062992125984"/>
  <pageSetup paperSize="9" scale="7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34"/>
  <sheetViews>
    <sheetView workbookViewId="0">
      <selection sqref="A1:M34"/>
    </sheetView>
  </sheetViews>
  <sheetFormatPr defaultRowHeight="13" x14ac:dyDescent="0.2"/>
  <cols>
    <col min="1" max="1" width="9" style="25"/>
    <col min="5" max="5" width="35.75" customWidth="1"/>
    <col min="11" max="11" width="13.875" customWidth="1"/>
    <col min="12" max="12" width="13.125" customWidth="1"/>
    <col min="13" max="13" width="52.125" customWidth="1"/>
  </cols>
  <sheetData>
    <row r="1" spans="1:14" ht="36.75" customHeight="1" x14ac:dyDescent="0.2">
      <c r="A1" s="423" t="s">
        <v>330</v>
      </c>
      <c r="B1" s="423" t="s">
        <v>331</v>
      </c>
      <c r="C1" s="423" t="s">
        <v>332</v>
      </c>
      <c r="D1" s="423" t="s">
        <v>333</v>
      </c>
      <c r="E1" s="419" t="s">
        <v>334</v>
      </c>
      <c r="F1" s="419" t="s">
        <v>335</v>
      </c>
      <c r="G1" s="419" t="s">
        <v>336</v>
      </c>
      <c r="H1" s="423" t="s">
        <v>337</v>
      </c>
      <c r="I1" s="423" t="s">
        <v>338</v>
      </c>
      <c r="J1" s="423" t="s">
        <v>51</v>
      </c>
      <c r="K1" s="421" t="s">
        <v>368</v>
      </c>
      <c r="L1" s="425" t="s">
        <v>363</v>
      </c>
      <c r="M1" s="421" t="s">
        <v>367</v>
      </c>
    </row>
    <row r="2" spans="1:14" ht="13.7" thickBot="1" x14ac:dyDescent="0.25">
      <c r="A2" s="424"/>
      <c r="B2" s="424"/>
      <c r="C2" s="424"/>
      <c r="D2" s="424"/>
      <c r="E2" s="420"/>
      <c r="F2" s="420"/>
      <c r="G2" s="420"/>
      <c r="H2" s="424"/>
      <c r="I2" s="424"/>
      <c r="J2" s="424"/>
      <c r="K2" s="422"/>
      <c r="L2" s="426"/>
      <c r="M2" s="422"/>
    </row>
    <row r="3" spans="1:14" ht="171.4" x14ac:dyDescent="0.2">
      <c r="A3" s="245">
        <v>1</v>
      </c>
      <c r="B3" s="218" t="s">
        <v>246</v>
      </c>
      <c r="C3" s="218" t="s">
        <v>339</v>
      </c>
      <c r="D3" s="218" t="s">
        <v>4</v>
      </c>
      <c r="E3" s="220" t="s">
        <v>5</v>
      </c>
      <c r="F3" s="220" t="s">
        <v>48</v>
      </c>
      <c r="G3" s="220" t="s">
        <v>3</v>
      </c>
      <c r="H3" s="218"/>
      <c r="I3" s="218">
        <v>1</v>
      </c>
      <c r="J3" s="218" t="s">
        <v>52</v>
      </c>
      <c r="K3" s="227">
        <v>11</v>
      </c>
      <c r="L3" s="218">
        <v>10</v>
      </c>
      <c r="M3" s="229" t="s">
        <v>379</v>
      </c>
      <c r="N3" s="3"/>
    </row>
    <row r="4" spans="1:14" ht="25.2" thickBot="1" x14ac:dyDescent="0.25">
      <c r="A4" s="246">
        <v>1</v>
      </c>
      <c r="B4" s="214" t="s">
        <v>246</v>
      </c>
      <c r="C4" s="214" t="s">
        <v>339</v>
      </c>
      <c r="D4" s="214" t="s">
        <v>43</v>
      </c>
      <c r="E4" s="215" t="s">
        <v>45</v>
      </c>
      <c r="F4" s="215" t="s">
        <v>340</v>
      </c>
      <c r="G4" s="215" t="s">
        <v>341</v>
      </c>
      <c r="H4" s="214"/>
      <c r="I4" s="214">
        <v>1</v>
      </c>
      <c r="J4" s="214" t="s">
        <v>52</v>
      </c>
      <c r="K4" s="236">
        <v>4000000</v>
      </c>
      <c r="L4" s="225">
        <v>6194716</v>
      </c>
      <c r="M4" s="237" t="s">
        <v>362</v>
      </c>
    </row>
    <row r="5" spans="1:14" ht="49.7" thickBot="1" x14ac:dyDescent="0.25">
      <c r="A5" s="247">
        <v>1</v>
      </c>
      <c r="B5" s="216" t="s">
        <v>246</v>
      </c>
      <c r="C5" s="216" t="s">
        <v>339</v>
      </c>
      <c r="D5" s="216" t="s">
        <v>342</v>
      </c>
      <c r="E5" s="217" t="s">
        <v>343</v>
      </c>
      <c r="F5" s="217" t="s">
        <v>344</v>
      </c>
      <c r="G5" s="217" t="s">
        <v>2</v>
      </c>
      <c r="H5" s="216" t="s">
        <v>4</v>
      </c>
      <c r="I5" s="216">
        <v>1</v>
      </c>
      <c r="J5" s="216" t="s">
        <v>52</v>
      </c>
      <c r="K5" s="219">
        <v>0</v>
      </c>
      <c r="L5" s="216">
        <v>0</v>
      </c>
      <c r="M5" s="241" t="s">
        <v>345</v>
      </c>
    </row>
    <row r="6" spans="1:14" ht="37.450000000000003" thickBot="1" x14ac:dyDescent="0.25">
      <c r="A6" s="246">
        <v>2</v>
      </c>
      <c r="B6" s="214" t="s">
        <v>246</v>
      </c>
      <c r="C6" s="214" t="s">
        <v>339</v>
      </c>
      <c r="D6" s="214" t="s">
        <v>4</v>
      </c>
      <c r="E6" s="215" t="s">
        <v>5</v>
      </c>
      <c r="F6" s="215" t="s">
        <v>48</v>
      </c>
      <c r="G6" s="215" t="s">
        <v>3</v>
      </c>
      <c r="H6" s="214"/>
      <c r="I6" s="214">
        <v>2</v>
      </c>
      <c r="J6" s="214" t="s">
        <v>346</v>
      </c>
      <c r="K6" s="228">
        <v>92</v>
      </c>
      <c r="L6" s="223">
        <v>127</v>
      </c>
      <c r="M6" s="230" t="s">
        <v>364</v>
      </c>
    </row>
    <row r="7" spans="1:14" ht="25.2" thickBot="1" x14ac:dyDescent="0.25">
      <c r="A7" s="247">
        <v>2</v>
      </c>
      <c r="B7" s="216" t="s">
        <v>246</v>
      </c>
      <c r="C7" s="216" t="s">
        <v>339</v>
      </c>
      <c r="D7" s="216" t="s">
        <v>43</v>
      </c>
      <c r="E7" s="217" t="s">
        <v>45</v>
      </c>
      <c r="F7" s="217" t="s">
        <v>340</v>
      </c>
      <c r="G7" s="217" t="s">
        <v>341</v>
      </c>
      <c r="H7" s="216"/>
      <c r="I7" s="216">
        <v>2</v>
      </c>
      <c r="J7" s="216" t="s">
        <v>346</v>
      </c>
      <c r="K7" s="236">
        <v>3000000</v>
      </c>
      <c r="L7" s="226">
        <v>5507216</v>
      </c>
      <c r="M7" s="237" t="s">
        <v>365</v>
      </c>
    </row>
    <row r="8" spans="1:14" ht="36.75" x14ac:dyDescent="0.2">
      <c r="A8" s="248">
        <v>3</v>
      </c>
      <c r="B8" s="221" t="s">
        <v>246</v>
      </c>
      <c r="C8" s="221" t="s">
        <v>339</v>
      </c>
      <c r="D8" s="221" t="s">
        <v>296</v>
      </c>
      <c r="E8" s="222" t="s">
        <v>297</v>
      </c>
      <c r="F8" s="222" t="s">
        <v>48</v>
      </c>
      <c r="G8" s="222" t="s">
        <v>3</v>
      </c>
      <c r="H8" s="221"/>
      <c r="I8" s="221">
        <v>3</v>
      </c>
      <c r="J8" s="221" t="s">
        <v>55</v>
      </c>
      <c r="K8" s="240">
        <v>1173</v>
      </c>
      <c r="L8" s="238">
        <v>1173</v>
      </c>
      <c r="M8" s="239" t="s">
        <v>351</v>
      </c>
    </row>
    <row r="9" spans="1:14" ht="37.450000000000003" thickBot="1" x14ac:dyDescent="0.25">
      <c r="A9" s="246">
        <v>3</v>
      </c>
      <c r="B9" s="214" t="s">
        <v>246</v>
      </c>
      <c r="C9" s="214" t="s">
        <v>339</v>
      </c>
      <c r="D9" s="214" t="s">
        <v>43</v>
      </c>
      <c r="E9" s="215" t="s">
        <v>45</v>
      </c>
      <c r="F9" s="215" t="s">
        <v>340</v>
      </c>
      <c r="G9" s="215" t="s">
        <v>341</v>
      </c>
      <c r="H9" s="214"/>
      <c r="I9" s="214">
        <v>3</v>
      </c>
      <c r="J9" s="214" t="s">
        <v>366</v>
      </c>
      <c r="K9" s="236">
        <v>37660000</v>
      </c>
      <c r="L9" s="225">
        <v>29460000</v>
      </c>
      <c r="M9" s="237" t="s">
        <v>371</v>
      </c>
    </row>
    <row r="10" spans="1:14" ht="36.75" x14ac:dyDescent="0.2">
      <c r="A10" s="245">
        <v>4</v>
      </c>
      <c r="B10" s="218" t="s">
        <v>246</v>
      </c>
      <c r="C10" s="218" t="s">
        <v>339</v>
      </c>
      <c r="D10" s="218" t="s">
        <v>299</v>
      </c>
      <c r="E10" s="220" t="s">
        <v>300</v>
      </c>
      <c r="F10" s="220" t="s">
        <v>48</v>
      </c>
      <c r="G10" s="220" t="s">
        <v>301</v>
      </c>
      <c r="H10" s="218"/>
      <c r="I10" s="218">
        <v>4</v>
      </c>
      <c r="J10" s="218" t="s">
        <v>58</v>
      </c>
      <c r="K10" s="227">
        <v>434</v>
      </c>
      <c r="L10" s="242">
        <v>424</v>
      </c>
      <c r="M10" s="229" t="s">
        <v>372</v>
      </c>
    </row>
    <row r="11" spans="1:14" ht="25.2" thickBot="1" x14ac:dyDescent="0.25">
      <c r="A11" s="246">
        <v>4</v>
      </c>
      <c r="B11" s="214" t="s">
        <v>246</v>
      </c>
      <c r="C11" s="214" t="s">
        <v>339</v>
      </c>
      <c r="D11" s="214" t="s">
        <v>43</v>
      </c>
      <c r="E11" s="215" t="s">
        <v>45</v>
      </c>
      <c r="F11" s="215" t="s">
        <v>340</v>
      </c>
      <c r="G11" s="215" t="s">
        <v>341</v>
      </c>
      <c r="H11" s="214"/>
      <c r="I11" s="214">
        <v>4</v>
      </c>
      <c r="J11" s="214" t="s">
        <v>58</v>
      </c>
      <c r="K11" s="236">
        <v>6500000</v>
      </c>
      <c r="L11" s="225">
        <v>6500000</v>
      </c>
      <c r="M11" s="244" t="s">
        <v>351</v>
      </c>
    </row>
    <row r="12" spans="1:14" ht="49.7" thickBot="1" x14ac:dyDescent="0.25">
      <c r="A12" s="247">
        <v>4</v>
      </c>
      <c r="B12" s="216" t="s">
        <v>246</v>
      </c>
      <c r="C12" s="216" t="s">
        <v>339</v>
      </c>
      <c r="D12" s="216" t="s">
        <v>60</v>
      </c>
      <c r="E12" s="217" t="s">
        <v>62</v>
      </c>
      <c r="F12" s="217" t="s">
        <v>344</v>
      </c>
      <c r="G12" s="217" t="s">
        <v>2</v>
      </c>
      <c r="H12" s="216" t="s">
        <v>6</v>
      </c>
      <c r="I12" s="216">
        <v>4</v>
      </c>
      <c r="J12" s="216" t="s">
        <v>58</v>
      </c>
      <c r="K12" s="216">
        <v>0</v>
      </c>
      <c r="L12" s="216">
        <v>0</v>
      </c>
      <c r="M12" s="241" t="s">
        <v>345</v>
      </c>
    </row>
    <row r="13" spans="1:14" ht="30.25" customHeight="1" x14ac:dyDescent="0.2">
      <c r="A13" s="248">
        <v>5</v>
      </c>
      <c r="B13" s="221" t="s">
        <v>246</v>
      </c>
      <c r="C13" s="221" t="s">
        <v>339</v>
      </c>
      <c r="D13" s="221" t="s">
        <v>306</v>
      </c>
      <c r="E13" s="222" t="s">
        <v>307</v>
      </c>
      <c r="F13" s="222" t="s">
        <v>48</v>
      </c>
      <c r="G13" s="222" t="s">
        <v>308</v>
      </c>
      <c r="H13" s="221"/>
      <c r="I13" s="221">
        <v>5</v>
      </c>
      <c r="J13" s="221" t="s">
        <v>185</v>
      </c>
      <c r="K13" s="240">
        <v>44990</v>
      </c>
      <c r="L13" s="238">
        <v>44990</v>
      </c>
      <c r="M13" s="239" t="s">
        <v>351</v>
      </c>
    </row>
    <row r="14" spans="1:14" ht="25.2" thickBot="1" x14ac:dyDescent="0.25">
      <c r="A14" s="247">
        <v>5</v>
      </c>
      <c r="B14" s="216" t="s">
        <v>246</v>
      </c>
      <c r="C14" s="216" t="s">
        <v>339</v>
      </c>
      <c r="D14" s="216" t="s">
        <v>43</v>
      </c>
      <c r="E14" s="217" t="s">
        <v>45</v>
      </c>
      <c r="F14" s="217" t="s">
        <v>340</v>
      </c>
      <c r="G14" s="217" t="s">
        <v>341</v>
      </c>
      <c r="H14" s="216"/>
      <c r="I14" s="216">
        <v>5</v>
      </c>
      <c r="J14" s="216" t="s">
        <v>185</v>
      </c>
      <c r="K14" s="236">
        <v>5280000</v>
      </c>
      <c r="L14" s="232">
        <v>5280000</v>
      </c>
      <c r="M14" s="244" t="s">
        <v>351</v>
      </c>
    </row>
    <row r="15" spans="1:14" ht="49.7" thickBot="1" x14ac:dyDescent="0.25">
      <c r="A15" s="246">
        <v>5</v>
      </c>
      <c r="B15" s="214" t="s">
        <v>246</v>
      </c>
      <c r="C15" s="214" t="s">
        <v>339</v>
      </c>
      <c r="D15" s="214" t="s">
        <v>347</v>
      </c>
      <c r="E15" s="215" t="s">
        <v>348</v>
      </c>
      <c r="F15" s="215" t="s">
        <v>344</v>
      </c>
      <c r="G15" s="215" t="s">
        <v>2</v>
      </c>
      <c r="H15" s="214" t="s">
        <v>256</v>
      </c>
      <c r="I15" s="214">
        <v>5</v>
      </c>
      <c r="J15" s="214" t="s">
        <v>185</v>
      </c>
      <c r="K15" s="214">
        <v>0</v>
      </c>
      <c r="L15" s="214">
        <v>0</v>
      </c>
      <c r="M15" s="243" t="s">
        <v>345</v>
      </c>
    </row>
    <row r="16" spans="1:14" ht="49.7" thickBot="1" x14ac:dyDescent="0.25">
      <c r="A16" s="247">
        <v>6</v>
      </c>
      <c r="B16" s="216" t="s">
        <v>246</v>
      </c>
      <c r="C16" s="216" t="s">
        <v>339</v>
      </c>
      <c r="D16" s="216" t="s">
        <v>16</v>
      </c>
      <c r="E16" s="217" t="s">
        <v>17</v>
      </c>
      <c r="F16" s="217" t="s">
        <v>48</v>
      </c>
      <c r="G16" s="217" t="s">
        <v>349</v>
      </c>
      <c r="H16" s="216"/>
      <c r="I16" s="216">
        <v>6</v>
      </c>
      <c r="J16" s="216" t="s">
        <v>350</v>
      </c>
      <c r="K16" s="269">
        <v>50000</v>
      </c>
      <c r="L16" s="233">
        <v>50000</v>
      </c>
      <c r="M16" s="270" t="s">
        <v>351</v>
      </c>
    </row>
    <row r="17" spans="1:13" ht="25.2" thickBot="1" x14ac:dyDescent="0.25">
      <c r="A17" s="246">
        <v>6</v>
      </c>
      <c r="B17" s="214" t="s">
        <v>246</v>
      </c>
      <c r="C17" s="214" t="s">
        <v>339</v>
      </c>
      <c r="D17" s="214" t="s">
        <v>43</v>
      </c>
      <c r="E17" s="215" t="s">
        <v>45</v>
      </c>
      <c r="F17" s="215" t="s">
        <v>340</v>
      </c>
      <c r="G17" s="215" t="s">
        <v>341</v>
      </c>
      <c r="H17" s="214"/>
      <c r="I17" s="214">
        <v>6</v>
      </c>
      <c r="J17" s="214" t="s">
        <v>373</v>
      </c>
      <c r="K17" s="236">
        <v>14800000</v>
      </c>
      <c r="L17" s="225">
        <v>15595208</v>
      </c>
      <c r="M17" s="237" t="s">
        <v>374</v>
      </c>
    </row>
    <row r="18" spans="1:13" ht="49.7" thickBot="1" x14ac:dyDescent="0.25">
      <c r="A18" s="247">
        <v>6</v>
      </c>
      <c r="B18" s="216" t="s">
        <v>246</v>
      </c>
      <c r="C18" s="216" t="s">
        <v>339</v>
      </c>
      <c r="D18" s="216" t="s">
        <v>71</v>
      </c>
      <c r="E18" s="217" t="s">
        <v>74</v>
      </c>
      <c r="F18" s="217" t="s">
        <v>344</v>
      </c>
      <c r="G18" s="217" t="s">
        <v>2</v>
      </c>
      <c r="H18" s="216" t="s">
        <v>16</v>
      </c>
      <c r="I18" s="216">
        <v>6</v>
      </c>
      <c r="J18" s="216" t="s">
        <v>350</v>
      </c>
      <c r="K18" s="216">
        <v>0</v>
      </c>
      <c r="L18" s="231">
        <v>0</v>
      </c>
      <c r="M18" s="241" t="s">
        <v>345</v>
      </c>
    </row>
    <row r="19" spans="1:13" ht="61.95" thickBot="1" x14ac:dyDescent="0.25">
      <c r="A19" s="246">
        <v>7</v>
      </c>
      <c r="B19" s="214" t="s">
        <v>246</v>
      </c>
      <c r="C19" s="214" t="s">
        <v>339</v>
      </c>
      <c r="D19" s="214" t="s">
        <v>43</v>
      </c>
      <c r="E19" s="215" t="s">
        <v>45</v>
      </c>
      <c r="F19" s="215" t="s">
        <v>340</v>
      </c>
      <c r="G19" s="215" t="s">
        <v>341</v>
      </c>
      <c r="H19" s="214"/>
      <c r="I19" s="214">
        <v>7</v>
      </c>
      <c r="J19" s="214" t="s">
        <v>77</v>
      </c>
      <c r="K19" s="224">
        <v>10042084</v>
      </c>
      <c r="L19" s="225">
        <v>18192084</v>
      </c>
      <c r="M19" s="230" t="s">
        <v>384</v>
      </c>
    </row>
    <row r="20" spans="1:13" ht="49.7" thickBot="1" x14ac:dyDescent="0.25">
      <c r="A20" s="247">
        <v>7</v>
      </c>
      <c r="B20" s="216" t="s">
        <v>246</v>
      </c>
      <c r="C20" s="216" t="s">
        <v>339</v>
      </c>
      <c r="D20" s="216" t="s">
        <v>289</v>
      </c>
      <c r="E20" s="217" t="s">
        <v>352</v>
      </c>
      <c r="F20" s="217" t="s">
        <v>344</v>
      </c>
      <c r="G20" s="217" t="s">
        <v>2</v>
      </c>
      <c r="H20" s="216" t="s">
        <v>288</v>
      </c>
      <c r="I20" s="216">
        <v>7</v>
      </c>
      <c r="J20" s="216" t="s">
        <v>191</v>
      </c>
      <c r="K20" s="216">
        <v>0</v>
      </c>
      <c r="L20" s="231">
        <v>0</v>
      </c>
      <c r="M20" s="241" t="s">
        <v>345</v>
      </c>
    </row>
    <row r="21" spans="1:13" ht="37.450000000000003" thickBot="1" x14ac:dyDescent="0.25">
      <c r="A21" s="246">
        <v>7</v>
      </c>
      <c r="B21" s="214" t="s">
        <v>246</v>
      </c>
      <c r="C21" s="214" t="s">
        <v>339</v>
      </c>
      <c r="D21" s="214" t="s">
        <v>288</v>
      </c>
      <c r="E21" s="215" t="s">
        <v>353</v>
      </c>
      <c r="F21" s="215" t="s">
        <v>48</v>
      </c>
      <c r="G21" s="215" t="s">
        <v>354</v>
      </c>
      <c r="H21" s="214"/>
      <c r="I21" s="214">
        <v>7</v>
      </c>
      <c r="J21" s="214" t="s">
        <v>191</v>
      </c>
      <c r="K21" s="271">
        <v>58</v>
      </c>
      <c r="L21" s="223">
        <v>211</v>
      </c>
      <c r="M21" s="237" t="s">
        <v>376</v>
      </c>
    </row>
    <row r="22" spans="1:13" ht="86.4" thickBot="1" x14ac:dyDescent="0.25">
      <c r="A22" s="246">
        <v>7</v>
      </c>
      <c r="B22" s="214" t="s">
        <v>246</v>
      </c>
      <c r="C22" s="214" t="s">
        <v>339</v>
      </c>
      <c r="D22" s="214" t="s">
        <v>22</v>
      </c>
      <c r="E22" s="215" t="s">
        <v>23</v>
      </c>
      <c r="F22" s="215" t="s">
        <v>48</v>
      </c>
      <c r="G22" s="215" t="s">
        <v>354</v>
      </c>
      <c r="H22" s="214"/>
      <c r="I22" s="214">
        <v>7</v>
      </c>
      <c r="J22" s="214" t="s">
        <v>76</v>
      </c>
      <c r="K22" s="271">
        <v>3.5</v>
      </c>
      <c r="L22" s="223"/>
      <c r="M22" s="237" t="s">
        <v>375</v>
      </c>
    </row>
    <row r="23" spans="1:13" ht="37.450000000000003" thickBot="1" x14ac:dyDescent="0.25">
      <c r="A23" s="247">
        <v>8</v>
      </c>
      <c r="B23" s="216" t="s">
        <v>355</v>
      </c>
      <c r="C23" s="216" t="s">
        <v>339</v>
      </c>
      <c r="D23" s="216" t="s">
        <v>97</v>
      </c>
      <c r="E23" s="217" t="s">
        <v>356</v>
      </c>
      <c r="F23" s="217" t="s">
        <v>48</v>
      </c>
      <c r="G23" s="217" t="s">
        <v>2</v>
      </c>
      <c r="H23" s="216"/>
      <c r="I23" s="216">
        <v>8</v>
      </c>
      <c r="J23" s="216" t="s">
        <v>100</v>
      </c>
      <c r="K23" s="228">
        <v>25</v>
      </c>
      <c r="L23" s="231">
        <v>200</v>
      </c>
      <c r="M23" s="230" t="s">
        <v>377</v>
      </c>
    </row>
    <row r="24" spans="1:13" ht="25.2" thickBot="1" x14ac:dyDescent="0.25">
      <c r="A24" s="246">
        <v>8</v>
      </c>
      <c r="B24" s="214" t="s">
        <v>355</v>
      </c>
      <c r="C24" s="214" t="s">
        <v>339</v>
      </c>
      <c r="D24" s="214" t="s">
        <v>43</v>
      </c>
      <c r="E24" s="215" t="s">
        <v>45</v>
      </c>
      <c r="F24" s="215" t="s">
        <v>340</v>
      </c>
      <c r="G24" s="215" t="s">
        <v>341</v>
      </c>
      <c r="H24" s="214"/>
      <c r="I24" s="214">
        <v>8</v>
      </c>
      <c r="J24" s="214" t="s">
        <v>101</v>
      </c>
      <c r="K24" s="236">
        <v>150000</v>
      </c>
      <c r="L24" s="225">
        <v>1200000</v>
      </c>
      <c r="M24" s="237" t="s">
        <v>369</v>
      </c>
    </row>
    <row r="25" spans="1:13" ht="25.2" thickBot="1" x14ac:dyDescent="0.25">
      <c r="A25" s="247">
        <v>9</v>
      </c>
      <c r="B25" s="216" t="s">
        <v>246</v>
      </c>
      <c r="C25" s="216" t="s">
        <v>339</v>
      </c>
      <c r="D25" s="216" t="s">
        <v>27</v>
      </c>
      <c r="E25" s="217" t="s">
        <v>28</v>
      </c>
      <c r="F25" s="217" t="s">
        <v>48</v>
      </c>
      <c r="G25" s="217" t="s">
        <v>12</v>
      </c>
      <c r="H25" s="216"/>
      <c r="I25" s="216">
        <v>9</v>
      </c>
      <c r="J25" s="216" t="s">
        <v>82</v>
      </c>
      <c r="K25" s="234">
        <v>547690</v>
      </c>
      <c r="L25" s="234">
        <v>547690</v>
      </c>
      <c r="M25" s="241" t="s">
        <v>357</v>
      </c>
    </row>
    <row r="26" spans="1:13" ht="37.450000000000003" thickBot="1" x14ac:dyDescent="0.25">
      <c r="A26" s="246">
        <v>9</v>
      </c>
      <c r="B26" s="214" t="s">
        <v>246</v>
      </c>
      <c r="C26" s="214" t="s">
        <v>339</v>
      </c>
      <c r="D26" s="214" t="s">
        <v>43</v>
      </c>
      <c r="E26" s="215" t="s">
        <v>45</v>
      </c>
      <c r="F26" s="215" t="s">
        <v>340</v>
      </c>
      <c r="G26" s="215" t="s">
        <v>341</v>
      </c>
      <c r="H26" s="214"/>
      <c r="I26" s="214">
        <v>9</v>
      </c>
      <c r="J26" s="214" t="s">
        <v>82</v>
      </c>
      <c r="K26" s="224">
        <v>39277628</v>
      </c>
      <c r="L26" s="225">
        <v>33030488</v>
      </c>
      <c r="M26" s="230" t="s">
        <v>378</v>
      </c>
    </row>
    <row r="27" spans="1:13" ht="49.7" thickBot="1" x14ac:dyDescent="0.25">
      <c r="A27" s="247">
        <v>9</v>
      </c>
      <c r="B27" s="216" t="s">
        <v>246</v>
      </c>
      <c r="C27" s="216" t="s">
        <v>339</v>
      </c>
      <c r="D27" s="216" t="s">
        <v>83</v>
      </c>
      <c r="E27" s="217" t="s">
        <v>84</v>
      </c>
      <c r="F27" s="217" t="s">
        <v>344</v>
      </c>
      <c r="G27" s="217" t="s">
        <v>2</v>
      </c>
      <c r="H27" s="216" t="s">
        <v>27</v>
      </c>
      <c r="I27" s="216">
        <v>9</v>
      </c>
      <c r="J27" s="216" t="s">
        <v>82</v>
      </c>
      <c r="K27" s="216">
        <v>0</v>
      </c>
      <c r="L27" s="216">
        <v>0</v>
      </c>
      <c r="M27" s="241" t="s">
        <v>345</v>
      </c>
    </row>
    <row r="28" spans="1:13" ht="13.7" thickBot="1" x14ac:dyDescent="0.25">
      <c r="A28" s="246">
        <v>10</v>
      </c>
      <c r="B28" s="214" t="s">
        <v>355</v>
      </c>
      <c r="C28" s="214" t="s">
        <v>339</v>
      </c>
      <c r="D28" s="214">
        <v>5502</v>
      </c>
      <c r="E28" s="215" t="s">
        <v>239</v>
      </c>
      <c r="F28" s="215" t="s">
        <v>48</v>
      </c>
      <c r="G28" s="215" t="s">
        <v>2</v>
      </c>
      <c r="H28" s="214"/>
      <c r="I28" s="214">
        <v>9</v>
      </c>
      <c r="J28" s="214" t="s">
        <v>108</v>
      </c>
      <c r="K28" s="271">
        <v>51</v>
      </c>
      <c r="L28" s="223">
        <v>51</v>
      </c>
      <c r="M28" s="244" t="s">
        <v>351</v>
      </c>
    </row>
    <row r="29" spans="1:13" ht="25.2" thickBot="1" x14ac:dyDescent="0.25">
      <c r="A29" s="247">
        <v>10</v>
      </c>
      <c r="B29" s="216" t="s">
        <v>355</v>
      </c>
      <c r="C29" s="216" t="s">
        <v>339</v>
      </c>
      <c r="D29" s="216">
        <v>10501</v>
      </c>
      <c r="E29" s="217" t="s">
        <v>358</v>
      </c>
      <c r="F29" s="217" t="s">
        <v>48</v>
      </c>
      <c r="G29" s="217" t="s">
        <v>2</v>
      </c>
      <c r="H29" s="216"/>
      <c r="I29" s="216">
        <v>9</v>
      </c>
      <c r="J29" s="216" t="s">
        <v>107</v>
      </c>
      <c r="K29" s="269">
        <v>9796</v>
      </c>
      <c r="L29" s="233">
        <v>9796</v>
      </c>
      <c r="M29" s="270" t="s">
        <v>351</v>
      </c>
    </row>
    <row r="30" spans="1:13" ht="25.2" thickBot="1" x14ac:dyDescent="0.25">
      <c r="A30" s="246">
        <v>10</v>
      </c>
      <c r="B30" s="214" t="s">
        <v>355</v>
      </c>
      <c r="C30" s="214" t="s">
        <v>339</v>
      </c>
      <c r="D30" s="214">
        <v>11501</v>
      </c>
      <c r="E30" s="215" t="s">
        <v>240</v>
      </c>
      <c r="F30" s="215" t="s">
        <v>48</v>
      </c>
      <c r="G30" s="215" t="s">
        <v>2</v>
      </c>
      <c r="H30" s="214"/>
      <c r="I30" s="214">
        <v>9</v>
      </c>
      <c r="J30" s="214" t="s">
        <v>359</v>
      </c>
      <c r="K30" s="271">
        <v>222</v>
      </c>
      <c r="L30" s="223">
        <v>222</v>
      </c>
      <c r="M30" s="274" t="s">
        <v>351</v>
      </c>
    </row>
    <row r="31" spans="1:13" ht="25.2" thickBot="1" x14ac:dyDescent="0.25">
      <c r="A31" s="247">
        <v>10</v>
      </c>
      <c r="B31" s="216" t="s">
        <v>355</v>
      </c>
      <c r="C31" s="216" t="s">
        <v>339</v>
      </c>
      <c r="D31" s="216" t="s">
        <v>43</v>
      </c>
      <c r="E31" s="217" t="s">
        <v>45</v>
      </c>
      <c r="F31" s="217" t="s">
        <v>340</v>
      </c>
      <c r="G31" s="217" t="s">
        <v>341</v>
      </c>
      <c r="H31" s="216"/>
      <c r="I31" s="216">
        <v>9</v>
      </c>
      <c r="J31" s="216" t="s">
        <v>110</v>
      </c>
      <c r="K31" s="275">
        <v>62970786</v>
      </c>
      <c r="L31" s="232">
        <v>61570786</v>
      </c>
      <c r="M31" s="276" t="s">
        <v>382</v>
      </c>
    </row>
    <row r="32" spans="1:13" ht="37.450000000000003" thickBot="1" x14ac:dyDescent="0.25">
      <c r="A32" s="246">
        <v>11</v>
      </c>
      <c r="B32" s="214" t="s">
        <v>246</v>
      </c>
      <c r="C32" s="214" t="s">
        <v>339</v>
      </c>
      <c r="D32" s="214" t="s">
        <v>268</v>
      </c>
      <c r="E32" s="215" t="s">
        <v>269</v>
      </c>
      <c r="F32" s="215" t="s">
        <v>48</v>
      </c>
      <c r="G32" s="215" t="s">
        <v>12</v>
      </c>
      <c r="H32" s="214"/>
      <c r="I32" s="214">
        <v>10</v>
      </c>
      <c r="J32" s="214" t="s">
        <v>360</v>
      </c>
      <c r="K32" s="269">
        <v>1140</v>
      </c>
      <c r="L32" s="235">
        <v>1140</v>
      </c>
      <c r="M32" s="270" t="s">
        <v>351</v>
      </c>
    </row>
    <row r="33" spans="1:13" ht="25.2" thickBot="1" x14ac:dyDescent="0.25">
      <c r="A33" s="247">
        <v>11</v>
      </c>
      <c r="B33" s="216" t="s">
        <v>246</v>
      </c>
      <c r="C33" s="216" t="s">
        <v>339</v>
      </c>
      <c r="D33" s="216" t="s">
        <v>43</v>
      </c>
      <c r="E33" s="217" t="s">
        <v>45</v>
      </c>
      <c r="F33" s="217" t="s">
        <v>340</v>
      </c>
      <c r="G33" s="217" t="s">
        <v>341</v>
      </c>
      <c r="H33" s="216"/>
      <c r="I33" s="216">
        <v>10</v>
      </c>
      <c r="J33" s="216" t="s">
        <v>360</v>
      </c>
      <c r="K33" s="224">
        <v>6200000</v>
      </c>
      <c r="L33" s="232">
        <v>6200000</v>
      </c>
      <c r="M33" s="270" t="s">
        <v>351</v>
      </c>
    </row>
    <row r="34" spans="1:13" ht="49.7" thickBot="1" x14ac:dyDescent="0.25">
      <c r="A34" s="246">
        <v>11</v>
      </c>
      <c r="B34" s="214" t="s">
        <v>246</v>
      </c>
      <c r="C34" s="214" t="s">
        <v>339</v>
      </c>
      <c r="D34" s="214" t="s">
        <v>290</v>
      </c>
      <c r="E34" s="215" t="s">
        <v>361</v>
      </c>
      <c r="F34" s="215" t="s">
        <v>344</v>
      </c>
      <c r="G34" s="215" t="s">
        <v>2</v>
      </c>
      <c r="H34" s="214" t="s">
        <v>268</v>
      </c>
      <c r="I34" s="214">
        <v>10</v>
      </c>
      <c r="J34" s="214" t="s">
        <v>360</v>
      </c>
      <c r="K34" s="214">
        <v>0</v>
      </c>
      <c r="L34" s="214">
        <v>0</v>
      </c>
      <c r="M34" s="272" t="s">
        <v>345</v>
      </c>
    </row>
  </sheetData>
  <autoFilter ref="A1:M34" xr:uid="{7D1BC9D5-45AF-41C5-A61E-B8EA8A09CAA6}"/>
  <mergeCells count="13">
    <mergeCell ref="F1:F2"/>
    <mergeCell ref="M1:M2"/>
    <mergeCell ref="K1:K2"/>
    <mergeCell ref="A1:A2"/>
    <mergeCell ref="B1:B2"/>
    <mergeCell ref="C1:C2"/>
    <mergeCell ref="D1:D2"/>
    <mergeCell ref="E1:E2"/>
    <mergeCell ref="G1:G2"/>
    <mergeCell ref="H1:H2"/>
    <mergeCell ref="I1:I2"/>
    <mergeCell ref="J1:J2"/>
    <mergeCell ref="L1: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ΠΛΑΙΣΙΟ ΕΠΙΔΟΣΗΣ_αναθεωρ</vt:lpstr>
      <vt:lpstr>ΠΡΟΤΑΣΗ 5ης ΑΝΑΘΕΩΡΗΣΗΣ</vt:lpstr>
      <vt:lpstr>ΠΡΟΤΑΣΗ 6ης ΑΝΑΘΕΩΡΗΣΗΣ</vt:lpstr>
      <vt:lpstr>ΑΙΤΙΟΛΟΓΗΣΗ ΠΛΑΙΣΙΟΥ ΕΠΙΔΟΣΗΣ</vt:lpstr>
      <vt:lpstr>'ΑΙΤΙΟΛΟΓΗΣΗ ΠΛΑΙΣΙΟΥ ΕΠΙΔΟΣΗΣ'!_Hlk82697922</vt:lpstr>
      <vt:lpstr>'ΠΛΑΙΣΙΟ ΕΠΙΔΟΣΗΣ_αναθεωρ'!Print_Area</vt:lpstr>
      <vt:lpstr>'ΠΛΑΙΣΙΟ ΕΠΙΔΟΣΗΣ_αναθεωρ'!Print_Titles</vt:lpstr>
      <vt:lpstr>'ΠΡΟΤΑΣΗ 5ης ΑΝΑΘΕΩΡΗΣΗΣ'!Print_Titles</vt:lpstr>
      <vt:lpstr>'ΠΡΟΤΑΣΗ 6ης ΑΝΑΘΕΩΡΗΣΗΣ'!Print_Titles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lkn8</cp:lastModifiedBy>
  <cp:lastPrinted>2023-03-07T09:30:59Z</cp:lastPrinted>
  <dcterms:created xsi:type="dcterms:W3CDTF">1996-10-14T23:33:28Z</dcterms:created>
  <dcterms:modified xsi:type="dcterms:W3CDTF">2023-09-05T07:54:52Z</dcterms:modified>
</cp:coreProperties>
</file>